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азицкая\Desktop\РЕШЕНИЯ ЗГСНД\2026\61 от 32.07.2026\"/>
    </mc:Choice>
  </mc:AlternateContent>
  <xr:revisionPtr revIDLastSave="0" documentId="8_{D5E4331A-A428-421E-83BA-71D272F6A8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се года" sheetId="1" r:id="rId1"/>
  </sheets>
  <definedNames>
    <definedName name="_xlnm._FilterDatabase" localSheetId="0" hidden="1">'Все года'!$A$16:$F$177</definedName>
    <definedName name="_xlnm.Print_Titles" localSheetId="0">'Все года'!$14:$16</definedName>
    <definedName name="_xlnm.Print_Area" localSheetId="0">'Все года'!$A$1:$F$177</definedName>
  </definedNames>
  <calcPr calcId="181029"/>
</workbook>
</file>

<file path=xl/calcChain.xml><?xml version="1.0" encoding="utf-8"?>
<calcChain xmlns="http://schemas.openxmlformats.org/spreadsheetml/2006/main">
  <c r="F171" i="1" l="1"/>
  <c r="E171" i="1"/>
  <c r="E170" i="1" s="1"/>
  <c r="D171" i="1"/>
  <c r="D170" i="1"/>
  <c r="F167" i="1"/>
  <c r="E167" i="1"/>
  <c r="D167" i="1"/>
  <c r="D72" i="1"/>
  <c r="D73" i="1"/>
  <c r="D74" i="1"/>
  <c r="D139" i="1"/>
  <c r="D158" i="1"/>
  <c r="D144" i="1"/>
  <c r="D140" i="1"/>
  <c r="D161" i="1"/>
  <c r="D160" i="1"/>
  <c r="D159" i="1"/>
  <c r="D132" i="1"/>
  <c r="D61" i="1"/>
  <c r="D60" i="1" s="1"/>
  <c r="F60" i="1"/>
  <c r="E60" i="1"/>
  <c r="D58" i="1"/>
  <c r="D100" i="1"/>
  <c r="D85" i="1"/>
  <c r="D81" i="1"/>
  <c r="D69" i="1"/>
  <c r="D94" i="1"/>
  <c r="D88" i="1"/>
  <c r="D87" i="1"/>
  <c r="D99" i="1"/>
  <c r="D176" i="1"/>
  <c r="D21" i="1"/>
  <c r="D20" i="1" s="1"/>
  <c r="D108" i="1"/>
  <c r="D169" i="1"/>
  <c r="D174" i="1"/>
  <c r="D175" i="1"/>
  <c r="F170" i="1"/>
  <c r="D80" i="1" l="1"/>
  <c r="D79" i="1" s="1"/>
  <c r="D103" i="1"/>
  <c r="D151" i="1"/>
  <c r="D157" i="1"/>
  <c r="D141" i="1"/>
  <c r="E75" i="1"/>
  <c r="F75" i="1"/>
  <c r="D147" i="1"/>
  <c r="E67" i="1"/>
  <c r="E66" i="1" s="1"/>
  <c r="F67" i="1"/>
  <c r="F66" i="1" s="1"/>
  <c r="D67" i="1"/>
  <c r="E122" i="1"/>
  <c r="E109" i="1" s="1"/>
  <c r="F122" i="1"/>
  <c r="F109" i="1" s="1"/>
  <c r="D122" i="1"/>
  <c r="D109" i="1" s="1"/>
  <c r="D66" i="1" l="1"/>
  <c r="E20" i="1"/>
  <c r="F20" i="1"/>
  <c r="F99" i="1"/>
  <c r="E99" i="1"/>
  <c r="F88" i="1"/>
  <c r="E88" i="1"/>
  <c r="F87" i="1"/>
  <c r="E87" i="1"/>
  <c r="F103" i="1" l="1"/>
  <c r="E103" i="1"/>
  <c r="E64" i="1" l="1"/>
  <c r="F64" i="1"/>
  <c r="D64" i="1"/>
  <c r="F63" i="1"/>
  <c r="E63" i="1"/>
  <c r="D63" i="1"/>
  <c r="D62" i="1" s="1"/>
  <c r="F100" i="1"/>
  <c r="E100" i="1"/>
  <c r="F98" i="1"/>
  <c r="E98" i="1"/>
  <c r="D98" i="1"/>
  <c r="F97" i="1"/>
  <c r="E97" i="1"/>
  <c r="D97" i="1"/>
  <c r="F96" i="1"/>
  <c r="E96" i="1"/>
  <c r="D96" i="1"/>
  <c r="F95" i="1"/>
  <c r="E95" i="1"/>
  <c r="D95" i="1"/>
  <c r="F94" i="1"/>
  <c r="E94" i="1"/>
  <c r="F93" i="1"/>
  <c r="E93" i="1"/>
  <c r="D93" i="1"/>
  <c r="F91" i="1"/>
  <c r="E91" i="1"/>
  <c r="D91" i="1"/>
  <c r="F90" i="1"/>
  <c r="E90" i="1"/>
  <c r="D90" i="1"/>
  <c r="F89" i="1"/>
  <c r="E89" i="1"/>
  <c r="D89" i="1"/>
  <c r="E71" i="1"/>
  <c r="E70" i="1" s="1"/>
  <c r="F71" i="1"/>
  <c r="F70" i="1" s="1"/>
  <c r="D71" i="1"/>
  <c r="D164" i="1"/>
  <c r="D57" i="1" l="1"/>
  <c r="D56" i="1" s="1"/>
  <c r="E86" i="1"/>
  <c r="F86" i="1"/>
  <c r="D86" i="1"/>
  <c r="E84" i="1"/>
  <c r="E83" i="1" s="1"/>
  <c r="E82" i="1" s="1"/>
  <c r="F84" i="1"/>
  <c r="F83" i="1" s="1"/>
  <c r="F82" i="1" s="1"/>
  <c r="D84" i="1"/>
  <c r="D83" i="1" s="1"/>
  <c r="D82" i="1" s="1"/>
  <c r="E62" i="1"/>
  <c r="F62" i="1"/>
  <c r="E58" i="1"/>
  <c r="F58" i="1"/>
  <c r="E145" i="1"/>
  <c r="D145" i="1"/>
  <c r="D138" i="1" s="1"/>
  <c r="E164" i="1"/>
  <c r="F164" i="1"/>
  <c r="E53" i="1"/>
  <c r="E52" i="1" s="1"/>
  <c r="F53" i="1"/>
  <c r="F52" i="1" s="1"/>
  <c r="E102" i="1"/>
  <c r="E101" i="1" s="1"/>
  <c r="F102" i="1"/>
  <c r="F101" i="1" s="1"/>
  <c r="D102" i="1"/>
  <c r="D101" i="1" s="1"/>
  <c r="D77" i="1"/>
  <c r="D76" i="1" s="1"/>
  <c r="D75" i="1" s="1"/>
  <c r="D53" i="1"/>
  <c r="D52" i="1" s="1"/>
  <c r="F57" i="1" l="1"/>
  <c r="F56" i="1" s="1"/>
  <c r="F55" i="1" s="1"/>
  <c r="E57" i="1"/>
  <c r="E56" i="1" s="1"/>
  <c r="E55" i="1" s="1"/>
  <c r="D70" i="1"/>
  <c r="D55" i="1" s="1"/>
  <c r="F106" i="1"/>
  <c r="E106" i="1"/>
  <c r="D106" i="1"/>
  <c r="F145" i="1" l="1"/>
  <c r="F138" i="1" s="1"/>
  <c r="E138" i="1"/>
  <c r="D105" i="1" l="1"/>
  <c r="D104" i="1" s="1"/>
  <c r="F105" i="1"/>
  <c r="F104" i="1" s="1"/>
  <c r="E105" i="1"/>
  <c r="E104" i="1" s="1"/>
  <c r="E48" i="1"/>
  <c r="F48" i="1"/>
  <c r="E50" i="1"/>
  <c r="F50" i="1"/>
  <c r="E45" i="1"/>
  <c r="F45" i="1"/>
  <c r="D50" i="1"/>
  <c r="D48" i="1"/>
  <c r="D45" i="1"/>
  <c r="E42" i="1"/>
  <c r="F42" i="1"/>
  <c r="D42" i="1"/>
  <c r="E40" i="1"/>
  <c r="F40" i="1"/>
  <c r="D40" i="1"/>
  <c r="E37" i="1"/>
  <c r="F37" i="1"/>
  <c r="D37" i="1"/>
  <c r="E19" i="1"/>
  <c r="F19" i="1"/>
  <c r="D19" i="1"/>
  <c r="E31" i="1"/>
  <c r="E30" i="1" s="1"/>
  <c r="F31" i="1"/>
  <c r="F30" i="1" s="1"/>
  <c r="D31" i="1"/>
  <c r="D30" i="1" s="1"/>
  <c r="F36" i="1" l="1"/>
  <c r="D36" i="1"/>
  <c r="E36" i="1"/>
  <c r="D47" i="1"/>
  <c r="D44" i="1" s="1"/>
  <c r="E47" i="1"/>
  <c r="E44" i="1" s="1"/>
  <c r="F47" i="1"/>
  <c r="F44" i="1" s="1"/>
  <c r="E18" i="1" l="1"/>
  <c r="E17" i="1" s="1"/>
  <c r="E177" i="1" s="1"/>
  <c r="D18" i="1"/>
  <c r="D17" i="1" s="1"/>
  <c r="D177" i="1" s="1"/>
  <c r="F18" i="1"/>
  <c r="F17" i="1" s="1"/>
  <c r="F177" i="1" s="1"/>
</calcChain>
</file>

<file path=xl/sharedStrings.xml><?xml version="1.0" encoding="utf-8"?>
<sst xmlns="http://schemas.openxmlformats.org/spreadsheetml/2006/main" count="386" uniqueCount="304">
  <si>
    <t xml:space="preserve">1 00 00000 00 0000 000 </t>
  </si>
  <si>
    <t>НАЛОГОВЫЕ И НЕНАЛОГОВЫЕ ДОХОДЫ</t>
  </si>
  <si>
    <t xml:space="preserve">1 01 00000 00 0000 000 </t>
  </si>
  <si>
    <t>НАЛОГИ НА ПРИБЫЛЬ, ДОХОДЫ</t>
  </si>
  <si>
    <t xml:space="preserve">1 01 02000 01 0000 110 </t>
  </si>
  <si>
    <t>Налог на доходы физических лиц</t>
  </si>
  <si>
    <t xml:space="preserve">1 01 02010 01 0000 110 </t>
  </si>
  <si>
    <t xml:space="preserve">1 01 02020 01 0000 110 </t>
  </si>
  <si>
    <t xml:space="preserve">1 01 02030 01 0000 110 </t>
  </si>
  <si>
    <t xml:space="preserve">1 01 02040 01 0000 110 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</si>
  <si>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</si>
  <si>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1 01 02080 01 0000 110 </t>
  </si>
  <si>
    <t xml:space="preserve">1 03 00000 00 0000 000 </t>
  </si>
  <si>
    <t>НАЛОГИ НА ТОВАРЫ (РАБОТЫ, УСЛУГИ), РЕАЛИЗУЕМЫЕ НА ТЕРРИТОРИИ РОССИЙСКОЙ ФЕДЕРАЦИИ</t>
  </si>
  <si>
    <t xml:space="preserve">1 03 02000 01 0000 110 </t>
  </si>
  <si>
    <t>Акцизы по подакцизным товарам (продукции), производимым на территории Российской Федерации</t>
  </si>
  <si>
    <t xml:space="preserve">1 03 02230 01 0000 110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</si>
  <si>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</si>
  <si>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1 03 02240 01 0000 110 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</si>
  <si>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</si>
  <si>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1 03 02250 01 0000 110 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</si>
  <si>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</si>
  <si>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1 03 02260 01 0000 110 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</si>
  <si>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</si>
  <si>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1 05 00000 00 0000 000 </t>
  </si>
  <si>
    <t>НАЛОГИ НА СОВОКУПНЫЙ ДОХОД</t>
  </si>
  <si>
    <t xml:space="preserve">1 05 01000 00 0000 110 </t>
  </si>
  <si>
    <t>Налог, взимаемый в связи с применением упрощенной системы налогообложения</t>
  </si>
  <si>
    <t>Налог, взимаемый с налогоплательщиков, выбравших в качестве объекта налогообложения доходы</t>
  </si>
  <si>
    <t xml:space="preserve">1 05 01011 01 0000 110 </t>
  </si>
  <si>
    <t xml:space="preserve">1 05 01021 01 0000 110 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</si>
  <si>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</si>
  <si>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1 05 03000 01 0000 110 </t>
  </si>
  <si>
    <t>Единый сельскохозяйственный налог</t>
  </si>
  <si>
    <t xml:space="preserve">1 05 03010 01 0000 110 </t>
  </si>
  <si>
    <t xml:space="preserve">1 05 04000 02 0000 110 </t>
  </si>
  <si>
    <t>Налог, взимаемый в связи с применением патентной системы налогообложения</t>
  </si>
  <si>
    <t xml:space="preserve">1 05 04010 02 0000 110 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</si>
  <si>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</si>
  <si>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1 06 00000 00 0000 000 </t>
  </si>
  <si>
    <t>НАЛОГИ НА ИМУЩЕСТВО</t>
  </si>
  <si>
    <t xml:space="preserve">1 06 01000 00 0000 110 </t>
  </si>
  <si>
    <t>Налог на имущество физических лиц</t>
  </si>
  <si>
    <t xml:space="preserve">1 06 01020 04 0000 110 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</si>
  <si>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</si>
  <si>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1 06 06000 00 0000 110 </t>
  </si>
  <si>
    <t>Земельный налог</t>
  </si>
  <si>
    <t xml:space="preserve">1 06 06030 00 0000 110 </t>
  </si>
  <si>
    <t>Земельный налог с организаций</t>
  </si>
  <si>
    <t xml:space="preserve">1 06 06032 04 0000 110 </t>
  </si>
  <si>
    <t>Земельный налог с организаций, обладающих земельным участком, расположенным в границах городских округов</t>
  </si>
  <si>
    <t xml:space="preserve">1 06 06040 00 0000 110 </t>
  </si>
  <si>
    <t>Земельный налог с физических лиц</t>
  </si>
  <si>
    <t xml:space="preserve">1 08 00000 00 0000 000 </t>
  </si>
  <si>
    <t>ГОСУДАРСТВЕННАЯ ПОШЛИНА</t>
  </si>
  <si>
    <t xml:space="preserve">1 08 03000 01 0000 110 </t>
  </si>
  <si>
    <t>Государственная пошлина по делам, рассматриваемым в судах общей юрисдикции, мировыми судьями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</si>
  <si>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</si>
  <si>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1 11 00000 00 0000 000 </t>
  </si>
  <si>
    <t>ДОХОДЫ ОТ ИСПОЛЬЗОВАНИЯ ИМУЩЕСТВА, НАХОДЯЩЕГОСЯ В ГОСУДАРСТВЕННОЙ И МУНИЦИПАЛЬНОЙ СОБСТВЕННОСТИ</t>
  </si>
  <si>
    <t xml:space="preserve">1 11 05000 00 0000 120 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</si>
  <si>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</si>
  <si>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</si>
  <si>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1 11 05012 04 0000 120 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</si>
  <si>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</si>
  <si>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1 11 05030 00 0000 120 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</si>
  <si>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</si>
  <si>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1 11 05034 04 0000 120 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</si>
  <si>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</si>
  <si>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1 11 09000 00 0000 120 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</si>
  <si>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</si>
  <si>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1 11 09040 00 0000 120 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</si>
  <si>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</si>
  <si>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1 11 09044 04 0000 120 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</si>
  <si>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</si>
  <si>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1 12 00000 00 0000 000 </t>
  </si>
  <si>
    <t>ПЛАТЕЖИ ПРИ ПОЛЬЗОВАНИИ ПРИРОДНЫМИ РЕСУРСАМИ</t>
  </si>
  <si>
    <t xml:space="preserve">1 12 01000 01 0000 120 </t>
  </si>
  <si>
    <t>Плата за негативное воздействие на окружающую среду</t>
  </si>
  <si>
    <t xml:space="preserve">1 12 01010 01 0000 120 </t>
  </si>
  <si>
    <t>Плата за выбросы загрязняющих веществ в атмосферный воздух стационарными объектами</t>
  </si>
  <si>
    <t xml:space="preserve">1 12 01030 01 0000 120 </t>
  </si>
  <si>
    <t>Плата за сбросы загрязняющих веществ в водные объекты</t>
  </si>
  <si>
    <t xml:space="preserve">1 13 00000 00 0000 000 </t>
  </si>
  <si>
    <t>ДОХОДЫ ОТ ОКАЗАНИЯ ПЛАТНЫХ УСЛУГ И КОМПЕНСАЦИИ ЗАТРАТ ГОСУДАРСТВА</t>
  </si>
  <si>
    <t xml:space="preserve">1 13 01000 00 0000 130 </t>
  </si>
  <si>
    <t>Доходы от оказания платных услуг (работ)</t>
  </si>
  <si>
    <t xml:space="preserve">1 13 01990 00 0000 130 </t>
  </si>
  <si>
    <t>Прочие доходы от оказания платных услуг (работ)</t>
  </si>
  <si>
    <t xml:space="preserve">1 13 01994 04 0000 130 </t>
  </si>
  <si>
    <t>Прочие доходы от оказания платных услуг (работ) получателями средств бюджетов городских округов</t>
  </si>
  <si>
    <t xml:space="preserve">1 14 00000 00 0000 000 </t>
  </si>
  <si>
    <t>ДОХОДЫ ОТ ПРОДАЖИ МАТЕРИАЛЬНЫХ И НЕМАТЕРИАЛЬНЫХ АКТИВОВ</t>
  </si>
  <si>
    <t xml:space="preserve">1 14 06000 00 0000 430 </t>
  </si>
  <si>
    <t>Доходы от продажи земельных участков, находящихся в государственной и муниципальной собственности</t>
  </si>
  <si>
    <t xml:space="preserve">1 14 06010 00 0000 430 </t>
  </si>
  <si>
    <t>Доходы от продажи земельных участков, государственная собственность на которые не разграничена</t>
  </si>
  <si>
    <t xml:space="preserve">1 14 06012 04 0000 430 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</si>
  <si>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</si>
  <si>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1 16 00000 00 0000 000 </t>
  </si>
  <si>
    <t>ШТРАФЫ, САНКЦИИ, ВОЗМЕЩЕНИЕ УЩЕРБА</t>
  </si>
  <si>
    <t xml:space="preserve">1 16 01053 01 0000 140 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</si>
  <si>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</si>
  <si>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1 16 01063 01 0000 140 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</si>
  <si>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</si>
  <si>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1 16 01073 01 0000 140 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</si>
  <si>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</si>
  <si>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1 16 01083 01 0000 140 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</si>
  <si>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</si>
  <si>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1 16 01123 01 0000 140 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</si>
  <si>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</si>
  <si>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1 16 01133 01 0000 140 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</si>
  <si>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</si>
  <si>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1 16 01143 01 0000 140 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</si>
  <si>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</si>
  <si>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1 16 01153 01 0000 140 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</si>
  <si>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</si>
  <si>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1 16 01163 01 0000 140 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</si>
  <si>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</si>
  <si>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1 16 01173 01 0000 140 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</si>
  <si>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</si>
  <si>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1 16 01193 01 0000 140 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</si>
  <si>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</si>
  <si>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1 16 01203 01 0000 140 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</si>
  <si>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</si>
  <si>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1 16 07090 04 0000 140 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</si>
  <si>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</si>
  <si>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1 17 00000 00 0000 000 </t>
  </si>
  <si>
    <t>ПРОЧИЕ НЕНАЛОГОВЫЕ ДОХОДЫ</t>
  </si>
  <si>
    <t xml:space="preserve">1 17 05000 00 0000 180 </t>
  </si>
  <si>
    <t>Прочие неналоговые доходы</t>
  </si>
  <si>
    <t xml:space="preserve">1 17 05040 04 0000 180 </t>
  </si>
  <si>
    <t>Прочие неналоговые доходы бюджетов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</si>
  <si>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</si>
  <si>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1 06 06042 04 0000 110</t>
  </si>
  <si>
    <t xml:space="preserve">1 11 05010 04 0000 120 </t>
  </si>
  <si>
    <t>НАЛОГОВЫЕ ДОХОДЫ</t>
  </si>
  <si>
    <t>БЕЗВОЗМЕЗДНЫЕ ПОСТУПЛЕНИЯ</t>
  </si>
  <si>
    <t xml:space="preserve">2 00 00000 00 0000 000 </t>
  </si>
  <si>
    <t xml:space="preserve">2 02 00000 00 0000 000 </t>
  </si>
  <si>
    <t>ДОТАЦИИ БЮДЖЕТАМ СУБЪЕКТОВ РОССИЙСКОЙ ФЕДЕРАЦИИ МУНИЦИПАЛЬНЫХ ОБРАЗОВАНИЙ</t>
  </si>
  <si>
    <t xml:space="preserve">2 02 10000 00 0000 150 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</si>
  <si>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</si>
  <si>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2 02 15001 04 0000 150 </t>
  </si>
  <si>
    <t>Дотации бюджетам городских округов на поддержку мер по обеспечению сбалансированности бюджетов</t>
  </si>
  <si>
    <t xml:space="preserve">2 02 15002 04 0000 150 </t>
  </si>
  <si>
    <t>СУБСИДИИ БЮДЖЕТАМ СУБЪЕКТОВ РОССИЙСКОЙ ФЕДЕРАЦИИ И МУНИЦИПАЛЬНЫХ ОБРАЗОВАНИЙ (МЕЖБЮДЖЕТНЫЕ СУБСИДИИ)</t>
  </si>
  <si>
    <t xml:space="preserve">2 02 20000 00 0000 150 </t>
  </si>
  <si>
    <t>Субсидии бюджетам городских округов на мероприятия по переселению граждан из ветхого и аварийного жилья в зоне Байкало-Амурской магистрали</t>
  </si>
  <si>
    <t xml:space="preserve">2 02 25023 04 0000 150 </t>
  </si>
  <si>
    <t>Субсидии бюджетам городских округов на реализацию мероприятий по обеспечению жильем молодых семей</t>
  </si>
  <si>
    <t xml:space="preserve">2 02 25497 04 0000 150 </t>
  </si>
  <si>
    <t>Субсидии бюджетам городских округов на реализацию мероприятий субъектов Российской Федерации в сфере реабилитации и абилитации инвалидов</t>
  </si>
  <si>
    <t xml:space="preserve">2 02 25514 04 0000 150 </t>
  </si>
  <si>
    <t>Субсидии бюджетам городских округов на поддержку отрасли культуры</t>
  </si>
  <si>
    <t xml:space="preserve">2 02 25519 04 0000 150 </t>
  </si>
  <si>
    <t>Субсидии бюджетам городских округов на реализацию программ формирования современной городской среды</t>
  </si>
  <si>
    <t xml:space="preserve">2 02 25555 04 0000 150 </t>
  </si>
  <si>
    <t>Субсидии бюджетам городских округов на реконструкцию и капитальный ремонт региональных и муниципальных музеев</t>
  </si>
  <si>
    <t xml:space="preserve">2 02 25597 04 0000 150 </t>
  </si>
  <si>
    <t>Прочие субсидии бюджетам городских округов</t>
  </si>
  <si>
    <t xml:space="preserve">2 02 29999 04 0000 150 </t>
  </si>
  <si>
    <t>Субсидии на частичную оплату стоимости путевок для детей работающих граждан в организации отдыха и оздоровления детей в каникулярное время</t>
  </si>
  <si>
    <t>Субсидии на софинансирование расходных обязательств субъектов РФ, связанных с реализацией федеральной целевой программы "Увековечение памяти погибших при защите Отечества на 2019-2024 годы"</t>
  </si>
  <si>
    <t>Субсидия на поддержку малого и среднего предпринимательства, включая крестьянские (фермерские) хозяйства</t>
  </si>
  <si>
    <t>Субсидия бюджетам городских округов на осуществление дорожной деятельности в отношении автомобильных дорог местного значения и сооружений на них</t>
  </si>
  <si>
    <t xml:space="preserve">Субсидия на софинансирование расходов на 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</t>
  </si>
  <si>
    <t>Субсидии бюджетам муниципальных образований на софинансирование расходов, связанных с развитием аппаратно-программного комплекса "Безопасный город"</t>
  </si>
  <si>
    <t>Субсидия на обеспечение развития и укрепления материально-технической базы домов культуры в населенных пунктах с числом жителей до 50 тыс. человек</t>
  </si>
  <si>
    <t xml:space="preserve">Субсидия на софинансирование мероприятий по благоустройству территорий дошкольных образовательных организаций </t>
  </si>
  <si>
    <t>Субсидия на организацию и проведение мероприятий по благоустройству территорий общеобразовательных организаций</t>
  </si>
  <si>
    <t>СУБВЕНЦИИ БЮДЖЕТАМ СУБЪЕКТОВ РОССИЙСКОЙ ФЕДЕРАЦИИ И МУНИЦИПАЛЬНЫХ ОБРАЗОВАНИЙ</t>
  </si>
  <si>
    <t xml:space="preserve">2 02 30000 00 0000 150 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</si>
  <si>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</si>
  <si>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2 02 30027 04 0000 150 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</si>
  <si>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</si>
  <si>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2 02 30029 04 0000 150 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</si>
  <si>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</si>
  <si>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2 02 35082 04 0000 150 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</si>
  <si>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</si>
  <si>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2 02 35120 04 0000 150 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</si>
  <si>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</si>
  <si>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2 02 35303 04 0000 150 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</si>
  <si>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</si>
  <si>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2 02 35304 04 0000 150 </t>
  </si>
  <si>
    <t>Прочие субвенции бюджетам городских округов</t>
  </si>
  <si>
    <t xml:space="preserve">2 02 39999 04 0000 150 </t>
  </si>
  <si>
    <t xml:space="preserve">Субвенции на выплату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</t>
  </si>
  <si>
    <t>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обеспечеие дополнительного образования детей в муниципальных общеобразовательных организациях</t>
  </si>
  <si>
    <t>Субвенция бюджетам городских округов на обеспечение полномочий по организации и осуществлению деятельности по опеке и попечительству в отношении совершенолетних лиц, признанных судом недееспособными вследствии психического расстройства или ограниченных судом в дееспособности вследствии злоупотребления спиртными напитками и наркотическими средствами</t>
  </si>
  <si>
    <t>Субвенции бюджетам городских округов на финансовое обеспечение полномочий по организации деятельности административных комиссий</t>
  </si>
  <si>
    <t>Субвенции бюджетам городских округов на финансовое обеспечение государственных полномочий Амурской области по назначению и выплате денежной выплаты при передаче ребенка на воспитание в семью</t>
  </si>
  <si>
    <t xml:space="preserve">Субвенции на финансовое обеспечение отдельных государственных полномочий Амурской области по осуществлению регионального государственного контроля в области розничной продажи алкогольной и спиртосодержащейпродукции </t>
  </si>
  <si>
    <t>Субвенции бюджетам городских округов на реализацию Закона Амурской области "О комиссиях по делам несовершенолетних и защите их прав"</t>
  </si>
  <si>
    <t>Субвенции на финансовое обеспечение государственных полномочий Амурской области по постановке на учет и учету граждан, имеющих право на получение жилищных субсидий на приобретение или строительство жилых помещений в соответствии с Федеральным законом от 25.10.2002 № 125-ФЗ "О жилищных субсидиях гражданам, выезжающим из районов Крайнего Севера и приравненных к ним местностей"</t>
  </si>
  <si>
    <t>Субвенции бюджетам городских округов на обеспечение государственных полномочий по организации и осуществлению деятельности по опеке и попечительству</t>
  </si>
  <si>
    <t>Субвенции на осуществление органами местного самоуправления государственных полномочий по организации проведения мероприятий по регулированию численности безнадзорных животных</t>
  </si>
  <si>
    <t>Субвенции бюджетам городских округов на обеспечение жилыми помещениями детей-сирот, детей, оставшихся без попечения родителей,лицам из их числа по договорам  найма специализированных жилых помещений (в части расходов на организацию осуществления полномочий</t>
  </si>
  <si>
    <t>Субвенции на компенсацию теплоснабжающим организациям выпадающих доходов, возникающих в результате установления льготных тарифов для населения Амурской области</t>
  </si>
  <si>
    <t>Субвенция на организацию бесплатного питания обучающихся в  общеобразовательных организациях (в части организации бесплатного питания детей из многодетных семей и детей военнослужащих и сотрудников некоторых федеральных государственных органов, обучающихся  по программам основного общего и (или) среднего общего образования</t>
  </si>
  <si>
    <t>Субвенция на организацию бесплатного питания обучающихся, получающих начальное общее образование в муниципальных образовательных организациях (в части финансового обеспечения материальных средств для осуществления государственных полномочий)</t>
  </si>
  <si>
    <t>ИНЫЕ МЕЖБЮДЖЕТНЫЕ ТРАНСФЕРТЫ</t>
  </si>
  <si>
    <t xml:space="preserve">2 02 40000 00 0000 150 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</si>
  <si>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</si>
  <si>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2 02 45179 04 0000 150 </t>
  </si>
  <si>
    <t>Безвозмездные поступления от других бюджетов бюджетной системы Российской Федерации</t>
  </si>
  <si>
    <t xml:space="preserve">Субсидия на обустройство остановок для школьных маршрутов,а также освещение улично-дорожной сети </t>
  </si>
  <si>
    <t>Субсидия на софинансирование мероприятий по созданию школьного кафе в общеобразовательных организациях</t>
  </si>
  <si>
    <t>Межбюджетные трансферты, передаваемые бюджетам городских округов на финансовое обеспечение дорожной деятельности</t>
  </si>
  <si>
    <t>2 02 25299 04 0000 150</t>
  </si>
  <si>
    <t>2 02 25467 04 0000 150</t>
  </si>
  <si>
    <t>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</si>
  <si>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2 02 25505 04 0000 150</t>
  </si>
  <si>
    <t>ИТОГО</t>
  </si>
  <si>
    <t>004</t>
  </si>
  <si>
    <t>001</t>
  </si>
  <si>
    <t>006</t>
  </si>
  <si>
    <t>003</t>
  </si>
  <si>
    <t>011</t>
  </si>
  <si>
    <t>016</t>
  </si>
  <si>
    <t>2 02 29999 04 0000 150</t>
  </si>
  <si>
    <t>Субсидия на софинансирование мероприятий направленных на модернизацию коммунальной инфраструктуры</t>
  </si>
  <si>
    <t xml:space="preserve">1 01 02130 01 0000 110 </t>
  </si>
  <si>
    <t xml:space="preserve">1 01 02140 01 0000 110 </t>
  </si>
  <si>
    <t>Субсидия на софинансирование  мероприятий по сохранению памятников амурчанам, погибшим в годы Великой Отечественной войны и войны с Японией 1945 года</t>
  </si>
  <si>
    <t xml:space="preserve">Приложение № 1 </t>
  </si>
  <si>
    <t xml:space="preserve">к решению Зейского городского Совета </t>
  </si>
  <si>
    <t xml:space="preserve">народных депутатов </t>
  </si>
  <si>
    <t xml:space="preserve">1 08 03010 01 0000 110 </t>
  </si>
  <si>
    <t>Субвенция на финансовое обеспечение государственных полномочий Амурской области  по организации бесплатного питания  обучающихся  в муниципальных  образовательных организациях, расположенных нак  территории Амурской области (в части организации  бесплатного питания детей военнослужащих и сотрудников некоторых  федеральных государственных  органов, обучающихся  по программам  основного общего и (или) среднего общего образования, принимающих участие  в специальной военной операции)</t>
  </si>
  <si>
    <t>2 02 39999 04 0000150</t>
  </si>
  <si>
    <t>Субвенция на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</si>
  <si>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Субвенция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"Сириус, муниципальных общеобразовательных организаций и профессиональных образовательных организаций</t>
  </si>
  <si>
    <t xml:space="preserve">1 12 01041 01 0000 120 </t>
  </si>
  <si>
    <t>Плата за размещение отходов производства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</si>
  <si>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</si>
  <si>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1 16 01093 01 0000 140</t>
  </si>
  <si>
    <t>Субвенции бюджетам городских округов на финансовое обеспечение государственных полномочий Амурской области по выплате ежемесячного денежного вознаграждения за классное руководство педагогическим работникам муниципальных общеобразовательных организаций ( в части выплаты разницы в районных коэффициентах и финансового обеспечения затрат по организации осуществления государственных полномочий)</t>
  </si>
  <si>
    <t>Субсидия на софинансирование мероприятий, направленных на ремонт общественных бань</t>
  </si>
  <si>
    <t>2 02 25424 04 0000 150</t>
  </si>
  <si>
    <t>Наименование кода поступлений в бюджет доходов</t>
  </si>
  <si>
    <t xml:space="preserve">Код </t>
  </si>
  <si>
    <t xml:space="preserve"> 2027 год</t>
  </si>
  <si>
    <t>рублей</t>
  </si>
  <si>
    <t>Субсидии бюджетам городских округов на реализацию мероприятий по модернизации школьных систем образования</t>
  </si>
  <si>
    <t>2 02 25750 04 0000 150</t>
  </si>
  <si>
    <t>Субсидия на софинансирование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</t>
  </si>
  <si>
    <t xml:space="preserve">2 02 49999 04 0000 150 </t>
  </si>
  <si>
    <t>НЕНАЛОГОВЫЕ ДОХОДЫ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</si>
  <si>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</si>
  <si>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1 11 05400 00 0000 120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</si>
  <si>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</si>
  <si>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1 11 05410 04 0000 120</t>
  </si>
  <si>
    <t>2026 год</t>
  </si>
  <si>
    <t xml:space="preserve"> 2028 год</t>
  </si>
  <si>
    <t>Распределение объемов доходов бюджета города Зеи на 2026 год и плановый период 2027-2028 годов по кодам видов доходов</t>
  </si>
  <si>
    <t>1 01 02150 01 0000 110</t>
  </si>
  <si>
    <t>1 01 02210 01 0000 110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</si>
  <si>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</si>
  <si>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</si>
  <si>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</si>
  <si>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</si>
  <si>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</si>
  <si>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</si>
  <si>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Субсидия на реализацию мероприятий по реализации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</si>
  <si>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</si>
  <si>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Субсидия на софинансирование мероприятий по противопожарной и антитеррористической защищенности муниципальных образовательных организаций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</si>
  <si>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</si>
  <si>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1 11 09080 04 0000 120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</si>
  <si>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</si>
  <si>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</si>
  <si>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005</t>
  </si>
  <si>
    <t xml:space="preserve">1 13 02000 00 0000 130 </t>
  </si>
  <si>
    <t xml:space="preserve">1 13 02990 00 0000 130 </t>
  </si>
  <si>
    <t xml:space="preserve">1 13 02994 04 0000 130 </t>
  </si>
  <si>
    <t>Прочие доходы от компенсации затрат государства</t>
  </si>
  <si>
    <t>Прочие доходы от компенсации затрат бюджетов городских округов</t>
  </si>
  <si>
    <t>Доходы от компенсации затрат государства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</si>
  <si>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</si>
  <si>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2 18 00000 00 0000 000</t>
  </si>
  <si>
    <t>Доходы бюджетов городских округов от возврата автономными учреждениями остатков субсидий прошлых лет</t>
  </si>
  <si>
    <t>2 18 04020 04 0000 150</t>
  </si>
  <si>
    <t>ВОЗВРАТ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</si>
  <si>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</si>
  <si>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</si>
  <si>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2 19 00000 04 0000 150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</si>
  <si>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</si>
  <si>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2 19 35303 04 0000 150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</si>
  <si>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</si>
  <si>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2 19 35304 04 0000 150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</si>
  <si>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</si>
  <si>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2 19 60010 04 0000 150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</si>
  <si>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</si>
  <si>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2 19 45179 04 0000 150</t>
  </si>
  <si>
    <t>от 19.12.2025 №  38</t>
  </si>
  <si>
    <t xml:space="preserve">1 11 05024 04 0000 120 </t>
  </si>
  <si>
    <t xml:space="preserve">1 11 05020 04 0000 120 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</si>
  <si>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</si>
  <si>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</si>
  <si>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Доходы бюджетов городских округов от возврата бюджетными учреждениями остатков субсидий прошлых лет</t>
  </si>
  <si>
    <t>2 18 04010 04 0000 150</t>
  </si>
  <si>
    <t>Возврат остатков субсидий на поддержку отрасли культуры из бюджетов городских округов</t>
  </si>
  <si>
    <t>2 19 25519 04 0000 150</t>
  </si>
  <si>
    <t xml:space="preserve">от 31.07.2026 № 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</si>
</sst>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b/>
      <sz val="11"/>
      <color indexed="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0"/>
      <name val="Times New Roman"/>
      <family val="1"/>
      <charset val="204"/>
    </font>
    <font>
      <sz val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name val="Times New Roman CYR"/>
      <charset val="204"/>
    </font>
    <font>
      <sz val="11"/>
      <name val="Calibri"/>
      <family val="2"/>
      <scheme val="minor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1" fillId="0" borderId="2" xfId="0" applyNumberFormat="1" applyFont="1" applyBorder="1" applyAlignment="1">
      <alignment horizontal="justify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justify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justify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justify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0" fontId="0" fillId="0" borderId="1" xfId="0" applyBorder="1"/>
    <xf numFmtId="4" fontId="4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7"/>
  <sheetViews>
    <sheetView tabSelected="1" workbookViewId="0">
      <selection activeCell="E4" sqref="E4:F4"/>
    </sheetView>
  </sheetViews>
  <sheetFormatPr defaultRowHeight="15" x14ac:dyDescent="0.25"/>
  <cols>
    <col min="1" max="1" width="71.42578125" style="13" customWidth="1"/>
    <col min="2" max="2" width="0.28515625" style="14" hidden="1" customWidth="1"/>
    <col min="3" max="3" width="24.140625" style="17" customWidth="1"/>
    <col min="4" max="6" width="17.7109375" style="17" customWidth="1"/>
    <col min="7" max="7" width="13" customWidth="1"/>
    <col min="8" max="8" width="11.7109375" bestFit="1" customWidth="1"/>
  </cols>
  <sheetData>
    <row r="1" spans="1:6" x14ac:dyDescent="0.25">
      <c r="E1" s="37" t="s">
        <v>225</v>
      </c>
      <c r="F1" s="37"/>
    </row>
    <row r="2" spans="1:6" x14ac:dyDescent="0.25">
      <c r="D2" s="39" t="s">
        <v>226</v>
      </c>
      <c r="E2" s="39"/>
      <c r="F2" s="39"/>
    </row>
    <row r="3" spans="1:6" x14ac:dyDescent="0.25">
      <c r="E3" s="37" t="s">
        <v>227</v>
      </c>
      <c r="F3" s="37"/>
    </row>
    <row r="4" spans="1:6" x14ac:dyDescent="0.25">
      <c r="E4" s="37" t="s">
        <v>303</v>
      </c>
      <c r="F4" s="37"/>
    </row>
    <row r="6" spans="1:6" x14ac:dyDescent="0.25">
      <c r="E6" s="37" t="s">
        <v>225</v>
      </c>
      <c r="F6" s="37"/>
    </row>
    <row r="7" spans="1:6" x14ac:dyDescent="0.25">
      <c r="D7" s="39" t="s">
        <v>226</v>
      </c>
      <c r="E7" s="39"/>
      <c r="F7" s="39"/>
    </row>
    <row r="8" spans="1:6" x14ac:dyDescent="0.25">
      <c r="E8" s="37" t="s">
        <v>227</v>
      </c>
      <c r="F8" s="37"/>
    </row>
    <row r="9" spans="1:6" x14ac:dyDescent="0.25">
      <c r="E9" s="37" t="s">
        <v>294</v>
      </c>
      <c r="F9" s="37"/>
    </row>
    <row r="10" spans="1:6" x14ac:dyDescent="0.25">
      <c r="E10" s="24"/>
      <c r="F10" s="24"/>
    </row>
    <row r="11" spans="1:6" x14ac:dyDescent="0.25">
      <c r="A11" s="38" t="s">
        <v>255</v>
      </c>
      <c r="B11" s="38"/>
      <c r="C11" s="38"/>
      <c r="D11" s="38"/>
      <c r="E11" s="38"/>
      <c r="F11" s="38"/>
    </row>
    <row r="12" spans="1:6" x14ac:dyDescent="0.25">
      <c r="A12" s="25"/>
      <c r="B12" s="25"/>
      <c r="C12" s="25"/>
      <c r="D12" s="25"/>
      <c r="E12" s="25"/>
      <c r="F12" s="25"/>
    </row>
    <row r="13" spans="1:6" x14ac:dyDescent="0.25">
      <c r="C13" s="18"/>
      <c r="F13" s="19" t="s">
        <v>243</v>
      </c>
    </row>
    <row r="14" spans="1:6" x14ac:dyDescent="0.25">
      <c r="A14" s="36" t="s">
        <v>240</v>
      </c>
      <c r="B14" s="2"/>
      <c r="C14" s="36" t="s">
        <v>241</v>
      </c>
      <c r="D14" s="36" t="s">
        <v>253</v>
      </c>
      <c r="E14" s="36" t="s">
        <v>242</v>
      </c>
      <c r="F14" s="36" t="s">
        <v>254</v>
      </c>
    </row>
    <row r="15" spans="1:6" x14ac:dyDescent="0.25">
      <c r="A15" s="36"/>
      <c r="B15" s="2"/>
      <c r="C15" s="36"/>
      <c r="D15" s="40"/>
      <c r="E15" s="40"/>
      <c r="F15" s="40"/>
    </row>
    <row r="16" spans="1:6" x14ac:dyDescent="0.25">
      <c r="A16" s="36"/>
      <c r="B16" s="2"/>
      <c r="C16" s="36"/>
      <c r="D16" s="40"/>
      <c r="E16" s="40"/>
      <c r="F16" s="40"/>
    </row>
    <row r="17" spans="1:6" x14ac:dyDescent="0.25">
      <c r="A17" s="1" t="s">
        <v>1</v>
      </c>
      <c r="B17" s="2"/>
      <c r="C17" s="2" t="s">
        <v>0</v>
      </c>
      <c r="D17" s="20">
        <f>D18+D55</f>
        <v>1007276029.79</v>
      </c>
      <c r="E17" s="20">
        <f>E18+E55</f>
        <v>983054993</v>
      </c>
      <c r="F17" s="20">
        <f>F18+F55</f>
        <v>1062092553</v>
      </c>
    </row>
    <row r="18" spans="1:6" x14ac:dyDescent="0.25">
      <c r="A18" s="5" t="s">
        <v>136</v>
      </c>
      <c r="B18" s="6"/>
      <c r="C18" s="8"/>
      <c r="D18" s="21">
        <f>D19+D30+D36+D44+D52</f>
        <v>986547310</v>
      </c>
      <c r="E18" s="21">
        <f>E19+E30+E36+E44+E52</f>
        <v>966397690</v>
      </c>
      <c r="F18" s="21">
        <f>F19+F30+F36+F44+F52</f>
        <v>1045435250</v>
      </c>
    </row>
    <row r="19" spans="1:6" x14ac:dyDescent="0.25">
      <c r="A19" s="3" t="s">
        <v>3</v>
      </c>
      <c r="B19" s="4"/>
      <c r="C19" s="4" t="s">
        <v>2</v>
      </c>
      <c r="D19" s="22">
        <f>D20</f>
        <v>887680510</v>
      </c>
      <c r="E19" s="22">
        <f t="shared" ref="E19:F19" si="0">E20</f>
        <v>857875690</v>
      </c>
      <c r="F19" s="22">
        <f t="shared" si="0"/>
        <v>927333550</v>
      </c>
    </row>
    <row r="20" spans="1:6" x14ac:dyDescent="0.25">
      <c r="A20" s="7" t="s">
        <v>5</v>
      </c>
      <c r="B20" s="8"/>
      <c r="C20" s="8" t="s">
        <v>4</v>
      </c>
      <c r="D20" s="23">
        <f>D21+D22+D23+D24+D25+D26+D27+D28+D29</f>
        <v>887680510</v>
      </c>
      <c r="E20" s="23">
        <f t="shared" ref="E20:F20" si="1">E21+E22+E23+E24+E25+E26+E27+E28+E29</f>
        <v>857875690</v>
      </c>
      <c r="F20" s="23">
        <f t="shared" si="1"/>
        <v>927333550</v>
      </c>
    </row>
    <row r="21" spans="1:6" ht="180" customHeight="1" x14ac:dyDescent="0.25">
      <c r="A21" s="7" t="s">
        <v>269</v>
      </c>
      <c r="B21" s="8"/>
      <c r="C21" s="8" t="s">
        <v>6</v>
      </c>
      <c r="D21" s="23">
        <f>395087100+97140000</f>
        <v>492227100</v>
      </c>
      <c r="E21" s="23">
        <v>429085100</v>
      </c>
      <c r="F21" s="23">
        <v>464050920</v>
      </c>
    </row>
    <row r="22" spans="1:6" ht="135" x14ac:dyDescent="0.25">
      <c r="A22" s="7" t="s">
        <v>263</v>
      </c>
      <c r="B22" s="8"/>
      <c r="C22" s="8" t="s">
        <v>7</v>
      </c>
      <c r="D22" s="23">
        <v>2004400</v>
      </c>
      <c r="E22" s="23">
        <v>2172250</v>
      </c>
      <c r="F22" s="23">
        <v>2346350</v>
      </c>
    </row>
    <row r="23" spans="1:6" ht="120" x14ac:dyDescent="0.25">
      <c r="A23" s="7" t="s">
        <v>261</v>
      </c>
      <c r="B23" s="8"/>
      <c r="C23" s="8" t="s">
        <v>8</v>
      </c>
      <c r="D23" s="23">
        <v>12178170</v>
      </c>
      <c r="E23" s="23">
        <v>13203140</v>
      </c>
      <c r="F23" s="23">
        <v>14259360</v>
      </c>
    </row>
    <row r="24" spans="1:6" ht="75" x14ac:dyDescent="0.25">
      <c r="A24" s="7" t="s">
        <v>10</v>
      </c>
      <c r="B24" s="8"/>
      <c r="C24" s="8" t="s">
        <v>9</v>
      </c>
      <c r="D24" s="23">
        <v>2935500</v>
      </c>
      <c r="E24" s="23">
        <v>3059100</v>
      </c>
      <c r="F24" s="23">
        <v>3186450</v>
      </c>
    </row>
    <row r="25" spans="1:6" ht="375.75" customHeight="1" x14ac:dyDescent="0.25">
      <c r="A25" s="7" t="s">
        <v>262</v>
      </c>
      <c r="B25" s="8"/>
      <c r="C25" s="8" t="s">
        <v>11</v>
      </c>
      <c r="D25" s="23">
        <v>19378210</v>
      </c>
      <c r="E25" s="23">
        <v>21007680</v>
      </c>
      <c r="F25" s="23">
        <v>22688350</v>
      </c>
    </row>
    <row r="26" spans="1:6" ht="90" x14ac:dyDescent="0.25">
      <c r="A26" s="7" t="s">
        <v>259</v>
      </c>
      <c r="B26" s="8"/>
      <c r="C26" s="8" t="s">
        <v>222</v>
      </c>
      <c r="D26" s="23">
        <v>7539040</v>
      </c>
      <c r="E26" s="23">
        <v>8287230</v>
      </c>
      <c r="F26" s="23">
        <v>9122020</v>
      </c>
    </row>
    <row r="27" spans="1:6" ht="90" x14ac:dyDescent="0.25">
      <c r="A27" s="7" t="s">
        <v>260</v>
      </c>
      <c r="B27" s="8"/>
      <c r="C27" s="8" t="s">
        <v>223</v>
      </c>
      <c r="D27" s="23">
        <v>5874130</v>
      </c>
      <c r="E27" s="23">
        <v>6457110</v>
      </c>
      <c r="F27" s="23">
        <v>7107460</v>
      </c>
    </row>
    <row r="28" spans="1:6" ht="255" x14ac:dyDescent="0.25">
      <c r="A28" s="7" t="s">
        <v>258</v>
      </c>
      <c r="B28" s="8"/>
      <c r="C28" s="8" t="s">
        <v>256</v>
      </c>
      <c r="D28" s="23">
        <v>3148890</v>
      </c>
      <c r="E28" s="23">
        <v>3413520</v>
      </c>
      <c r="F28" s="23">
        <v>3686620</v>
      </c>
    </row>
    <row r="29" spans="1:6" ht="45" x14ac:dyDescent="0.25">
      <c r="A29" s="7" t="s">
        <v>270</v>
      </c>
      <c r="B29" s="8"/>
      <c r="C29" s="8" t="s">
        <v>257</v>
      </c>
      <c r="D29" s="23">
        <v>342395070</v>
      </c>
      <c r="E29" s="23">
        <v>371190560</v>
      </c>
      <c r="F29" s="23">
        <v>400886020</v>
      </c>
    </row>
    <row r="30" spans="1:6" ht="30" x14ac:dyDescent="0.25">
      <c r="A30" s="3" t="s">
        <v>13</v>
      </c>
      <c r="B30" s="4"/>
      <c r="C30" s="4" t="s">
        <v>12</v>
      </c>
      <c r="D30" s="22">
        <f>D31</f>
        <v>7289800</v>
      </c>
      <c r="E30" s="22">
        <f t="shared" ref="E30:F30" si="2">E31</f>
        <v>10924000</v>
      </c>
      <c r="F30" s="22">
        <f t="shared" si="2"/>
        <v>11553700</v>
      </c>
    </row>
    <row r="31" spans="1:6" ht="30" x14ac:dyDescent="0.25">
      <c r="A31" s="7" t="s">
        <v>15</v>
      </c>
      <c r="B31" s="8"/>
      <c r="C31" s="8" t="s">
        <v>14</v>
      </c>
      <c r="D31" s="23">
        <f>D32+D33+D34+D35</f>
        <v>7289800</v>
      </c>
      <c r="E31" s="23">
        <f t="shared" ref="E31:F31" si="3">E32+E33+E34+E35</f>
        <v>10924000</v>
      </c>
      <c r="F31" s="23">
        <f t="shared" si="3"/>
        <v>11553700</v>
      </c>
    </row>
    <row r="32" spans="1:6" ht="60" x14ac:dyDescent="0.25">
      <c r="A32" s="7" t="s">
        <v>17</v>
      </c>
      <c r="B32" s="8"/>
      <c r="C32" s="8" t="s">
        <v>16</v>
      </c>
      <c r="D32" s="23">
        <v>3814600</v>
      </c>
      <c r="E32" s="23">
        <v>5709100</v>
      </c>
      <c r="F32" s="23">
        <v>6028700</v>
      </c>
    </row>
    <row r="33" spans="1:6" ht="75" x14ac:dyDescent="0.25">
      <c r="A33" s="7" t="s">
        <v>19</v>
      </c>
      <c r="B33" s="8"/>
      <c r="C33" s="8" t="s">
        <v>18</v>
      </c>
      <c r="D33" s="23">
        <v>18600</v>
      </c>
      <c r="E33" s="23">
        <v>27800</v>
      </c>
      <c r="F33" s="23">
        <v>29400</v>
      </c>
    </row>
    <row r="34" spans="1:6" ht="60" x14ac:dyDescent="0.25">
      <c r="A34" s="7" t="s">
        <v>21</v>
      </c>
      <c r="B34" s="8"/>
      <c r="C34" s="8" t="s">
        <v>20</v>
      </c>
      <c r="D34" s="23">
        <v>3689700</v>
      </c>
      <c r="E34" s="23">
        <v>5521900</v>
      </c>
      <c r="F34" s="23">
        <v>5835300</v>
      </c>
    </row>
    <row r="35" spans="1:6" ht="60" x14ac:dyDescent="0.25">
      <c r="A35" s="7" t="s">
        <v>23</v>
      </c>
      <c r="B35" s="8"/>
      <c r="C35" s="8" t="s">
        <v>22</v>
      </c>
      <c r="D35" s="23">
        <v>-233100</v>
      </c>
      <c r="E35" s="23">
        <v>-334800</v>
      </c>
      <c r="F35" s="23">
        <v>-339700</v>
      </c>
    </row>
    <row r="36" spans="1:6" x14ac:dyDescent="0.25">
      <c r="A36" s="3" t="s">
        <v>25</v>
      </c>
      <c r="B36" s="4"/>
      <c r="C36" s="4" t="s">
        <v>24</v>
      </c>
      <c r="D36" s="22">
        <f>D37+D40+D42</f>
        <v>44713000</v>
      </c>
      <c r="E36" s="22">
        <f t="shared" ref="E36:F36" si="4">E37+E40+E42</f>
        <v>48647000</v>
      </c>
      <c r="F36" s="22">
        <f t="shared" si="4"/>
        <v>55969000</v>
      </c>
    </row>
    <row r="37" spans="1:6" ht="30" x14ac:dyDescent="0.25">
      <c r="A37" s="7" t="s">
        <v>27</v>
      </c>
      <c r="B37" s="8"/>
      <c r="C37" s="8" t="s">
        <v>26</v>
      </c>
      <c r="D37" s="23">
        <f>D38+D39</f>
        <v>35537000</v>
      </c>
      <c r="E37" s="23">
        <f t="shared" ref="E37:F37" si="5">E38+E39</f>
        <v>39209000</v>
      </c>
      <c r="F37" s="23">
        <f t="shared" si="5"/>
        <v>45719000</v>
      </c>
    </row>
    <row r="38" spans="1:6" ht="30" x14ac:dyDescent="0.25">
      <c r="A38" s="7" t="s">
        <v>28</v>
      </c>
      <c r="B38" s="8"/>
      <c r="C38" s="8" t="s">
        <v>29</v>
      </c>
      <c r="D38" s="23">
        <v>28813000</v>
      </c>
      <c r="E38" s="23">
        <v>31936000</v>
      </c>
      <c r="F38" s="23">
        <v>37415000</v>
      </c>
    </row>
    <row r="39" spans="1:6" ht="60" x14ac:dyDescent="0.25">
      <c r="A39" s="7" t="s">
        <v>31</v>
      </c>
      <c r="B39" s="8"/>
      <c r="C39" s="8" t="s">
        <v>30</v>
      </c>
      <c r="D39" s="23">
        <v>6724000</v>
      </c>
      <c r="E39" s="23">
        <v>7273000</v>
      </c>
      <c r="F39" s="23">
        <v>8304000</v>
      </c>
    </row>
    <row r="40" spans="1:6" x14ac:dyDescent="0.25">
      <c r="A40" s="7" t="s">
        <v>33</v>
      </c>
      <c r="B40" s="8"/>
      <c r="C40" s="8" t="s">
        <v>32</v>
      </c>
      <c r="D40" s="23">
        <f>D41</f>
        <v>50000</v>
      </c>
      <c r="E40" s="23">
        <f t="shared" ref="E40:F40" si="6">E41</f>
        <v>54000</v>
      </c>
      <c r="F40" s="23">
        <f t="shared" si="6"/>
        <v>62000</v>
      </c>
    </row>
    <row r="41" spans="1:6" x14ac:dyDescent="0.25">
      <c r="A41" s="7" t="s">
        <v>33</v>
      </c>
      <c r="B41" s="8"/>
      <c r="C41" s="8" t="s">
        <v>34</v>
      </c>
      <c r="D41" s="23">
        <v>50000</v>
      </c>
      <c r="E41" s="23">
        <v>54000</v>
      </c>
      <c r="F41" s="23">
        <v>62000</v>
      </c>
    </row>
    <row r="42" spans="1:6" ht="30" x14ac:dyDescent="0.25">
      <c r="A42" s="7" t="s">
        <v>36</v>
      </c>
      <c r="B42" s="8"/>
      <c r="C42" s="8" t="s">
        <v>35</v>
      </c>
      <c r="D42" s="23">
        <f>D43</f>
        <v>9126000</v>
      </c>
      <c r="E42" s="23">
        <f t="shared" ref="E42:F42" si="7">E43</f>
        <v>9384000</v>
      </c>
      <c r="F42" s="23">
        <f t="shared" si="7"/>
        <v>10188000</v>
      </c>
    </row>
    <row r="43" spans="1:6" ht="30" x14ac:dyDescent="0.25">
      <c r="A43" s="7" t="s">
        <v>38</v>
      </c>
      <c r="B43" s="8"/>
      <c r="C43" s="8" t="s">
        <v>37</v>
      </c>
      <c r="D43" s="23">
        <v>9126000</v>
      </c>
      <c r="E43" s="23">
        <v>9384000</v>
      </c>
      <c r="F43" s="23">
        <v>10188000</v>
      </c>
    </row>
    <row r="44" spans="1:6" x14ac:dyDescent="0.25">
      <c r="A44" s="3" t="s">
        <v>40</v>
      </c>
      <c r="B44" s="4"/>
      <c r="C44" s="4" t="s">
        <v>39</v>
      </c>
      <c r="D44" s="22">
        <f>D45+D47</f>
        <v>28871000</v>
      </c>
      <c r="E44" s="22">
        <f t="shared" ref="E44:F44" si="8">E45+E47</f>
        <v>29630000</v>
      </c>
      <c r="F44" s="22">
        <f t="shared" si="8"/>
        <v>29832000</v>
      </c>
    </row>
    <row r="45" spans="1:6" x14ac:dyDescent="0.25">
      <c r="A45" s="7" t="s">
        <v>42</v>
      </c>
      <c r="B45" s="8"/>
      <c r="C45" s="8" t="s">
        <v>41</v>
      </c>
      <c r="D45" s="23">
        <f>D46</f>
        <v>17954000</v>
      </c>
      <c r="E45" s="23">
        <f t="shared" ref="E45:F45" si="9">E46</f>
        <v>18242000</v>
      </c>
      <c r="F45" s="23">
        <f t="shared" si="9"/>
        <v>18533000</v>
      </c>
    </row>
    <row r="46" spans="1:6" ht="30" customHeight="1" x14ac:dyDescent="0.25">
      <c r="A46" s="7" t="s">
        <v>44</v>
      </c>
      <c r="B46" s="8"/>
      <c r="C46" s="8" t="s">
        <v>43</v>
      </c>
      <c r="D46" s="23">
        <v>17954000</v>
      </c>
      <c r="E46" s="23">
        <v>18242000</v>
      </c>
      <c r="F46" s="23">
        <v>18533000</v>
      </c>
    </row>
    <row r="47" spans="1:6" x14ac:dyDescent="0.25">
      <c r="A47" s="7" t="s">
        <v>46</v>
      </c>
      <c r="B47" s="8"/>
      <c r="C47" s="8" t="s">
        <v>45</v>
      </c>
      <c r="D47" s="23">
        <f>D48+D50</f>
        <v>10917000</v>
      </c>
      <c r="E47" s="23">
        <f t="shared" ref="E47:F47" si="10">E48+E50</f>
        <v>11388000</v>
      </c>
      <c r="F47" s="23">
        <f t="shared" si="10"/>
        <v>11299000</v>
      </c>
    </row>
    <row r="48" spans="1:6" x14ac:dyDescent="0.25">
      <c r="A48" s="7" t="s">
        <v>48</v>
      </c>
      <c r="B48" s="8"/>
      <c r="C48" s="8" t="s">
        <v>47</v>
      </c>
      <c r="D48" s="23">
        <f>D49</f>
        <v>6397000</v>
      </c>
      <c r="E48" s="23">
        <f t="shared" ref="E48:F48" si="11">E49</f>
        <v>6500000</v>
      </c>
      <c r="F48" s="23">
        <f t="shared" si="11"/>
        <v>6058000</v>
      </c>
    </row>
    <row r="49" spans="1:6" ht="30" x14ac:dyDescent="0.25">
      <c r="A49" s="7" t="s">
        <v>50</v>
      </c>
      <c r="B49" s="8"/>
      <c r="C49" s="8" t="s">
        <v>49</v>
      </c>
      <c r="D49" s="23">
        <v>6397000</v>
      </c>
      <c r="E49" s="23">
        <v>6500000</v>
      </c>
      <c r="F49" s="23">
        <v>6058000</v>
      </c>
    </row>
    <row r="50" spans="1:6" x14ac:dyDescent="0.25">
      <c r="A50" s="7" t="s">
        <v>52</v>
      </c>
      <c r="B50" s="8"/>
      <c r="C50" s="8" t="s">
        <v>51</v>
      </c>
      <c r="D50" s="23">
        <f>D51</f>
        <v>4520000</v>
      </c>
      <c r="E50" s="23">
        <f t="shared" ref="E50:F50" si="12">E51</f>
        <v>4888000</v>
      </c>
      <c r="F50" s="23">
        <f t="shared" si="12"/>
        <v>5241000</v>
      </c>
    </row>
    <row r="51" spans="1:6" ht="30" x14ac:dyDescent="0.25">
      <c r="A51" s="7" t="s">
        <v>133</v>
      </c>
      <c r="B51" s="8"/>
      <c r="C51" s="8" t="s">
        <v>134</v>
      </c>
      <c r="D51" s="23">
        <v>4520000</v>
      </c>
      <c r="E51" s="23">
        <v>4888000</v>
      </c>
      <c r="F51" s="23">
        <v>5241000</v>
      </c>
    </row>
    <row r="52" spans="1:6" x14ac:dyDescent="0.25">
      <c r="A52" s="7" t="s">
        <v>54</v>
      </c>
      <c r="B52" s="8"/>
      <c r="C52" s="8" t="s">
        <v>53</v>
      </c>
      <c r="D52" s="23">
        <f>D53</f>
        <v>17993000</v>
      </c>
      <c r="E52" s="23">
        <f t="shared" ref="E52:F52" si="13">E53</f>
        <v>19321000</v>
      </c>
      <c r="F52" s="23">
        <f t="shared" si="13"/>
        <v>20747000</v>
      </c>
    </row>
    <row r="53" spans="1:6" ht="30" x14ac:dyDescent="0.25">
      <c r="A53" s="7" t="s">
        <v>56</v>
      </c>
      <c r="B53" s="8"/>
      <c r="C53" s="8" t="s">
        <v>55</v>
      </c>
      <c r="D53" s="23">
        <f>D54</f>
        <v>17993000</v>
      </c>
      <c r="E53" s="23">
        <f t="shared" ref="E53:F53" si="14">E54</f>
        <v>19321000</v>
      </c>
      <c r="F53" s="23">
        <f t="shared" si="14"/>
        <v>20747000</v>
      </c>
    </row>
    <row r="54" spans="1:6" ht="45" x14ac:dyDescent="0.25">
      <c r="A54" s="7" t="s">
        <v>57</v>
      </c>
      <c r="B54" s="8"/>
      <c r="C54" s="8" t="s">
        <v>228</v>
      </c>
      <c r="D54" s="23">
        <v>17993000</v>
      </c>
      <c r="E54" s="23">
        <v>19321000</v>
      </c>
      <c r="F54" s="23">
        <v>20747000</v>
      </c>
    </row>
    <row r="55" spans="1:6" x14ac:dyDescent="0.25">
      <c r="A55" s="5" t="s">
        <v>248</v>
      </c>
      <c r="B55" s="4"/>
      <c r="C55" s="4"/>
      <c r="D55" s="22">
        <f>D56+D70+D75+D82+D86+D101</f>
        <v>20728719.790000003</v>
      </c>
      <c r="E55" s="22">
        <f>E56+E70+E75+E82+E86+E101</f>
        <v>16657303</v>
      </c>
      <c r="F55" s="22">
        <f>F56+F70+F75+F82+F86+F101</f>
        <v>16657303</v>
      </c>
    </row>
    <row r="56" spans="1:6" ht="30" x14ac:dyDescent="0.25">
      <c r="A56" s="3" t="s">
        <v>59</v>
      </c>
      <c r="B56" s="4"/>
      <c r="C56" s="4" t="s">
        <v>58</v>
      </c>
      <c r="D56" s="22">
        <f>D57+D66</f>
        <v>12745655.98</v>
      </c>
      <c r="E56" s="22">
        <f>E57+E66</f>
        <v>11811183</v>
      </c>
      <c r="F56" s="22">
        <f>F57+F66</f>
        <v>11811183</v>
      </c>
    </row>
    <row r="57" spans="1:6" ht="75" x14ac:dyDescent="0.25">
      <c r="A57" s="3" t="s">
        <v>61</v>
      </c>
      <c r="B57" s="4"/>
      <c r="C57" s="4" t="s">
        <v>60</v>
      </c>
      <c r="D57" s="22">
        <f>D58+D62+D64+D60</f>
        <v>5788006.96</v>
      </c>
      <c r="E57" s="22">
        <f t="shared" ref="E57:F57" si="15">E58+E62+E64+E60</f>
        <v>5788161</v>
      </c>
      <c r="F57" s="22">
        <f t="shared" si="15"/>
        <v>5788161</v>
      </c>
    </row>
    <row r="58" spans="1:6" ht="60" x14ac:dyDescent="0.25">
      <c r="A58" s="3" t="s">
        <v>62</v>
      </c>
      <c r="B58" s="4"/>
      <c r="C58" s="4" t="s">
        <v>135</v>
      </c>
      <c r="D58" s="22">
        <f>D59</f>
        <v>3894938</v>
      </c>
      <c r="E58" s="22">
        <f t="shared" ref="E58:F58" si="16">E59</f>
        <v>3894938</v>
      </c>
      <c r="F58" s="22">
        <f t="shared" si="16"/>
        <v>3894938</v>
      </c>
    </row>
    <row r="59" spans="1:6" ht="60" x14ac:dyDescent="0.25">
      <c r="A59" s="3" t="s">
        <v>64</v>
      </c>
      <c r="B59" s="4"/>
      <c r="C59" s="4" t="s">
        <v>63</v>
      </c>
      <c r="D59" s="22">
        <v>3894938</v>
      </c>
      <c r="E59" s="22">
        <v>3894938</v>
      </c>
      <c r="F59" s="22">
        <v>3894938</v>
      </c>
    </row>
    <row r="60" spans="1:6" ht="60" x14ac:dyDescent="0.25">
      <c r="A60" s="34" t="s">
        <v>297</v>
      </c>
      <c r="B60" s="4"/>
      <c r="C60" s="4" t="s">
        <v>296</v>
      </c>
      <c r="D60" s="22">
        <f>D61</f>
        <v>-154.04</v>
      </c>
      <c r="E60" s="22">
        <f t="shared" ref="E60:F60" si="17">E61</f>
        <v>0</v>
      </c>
      <c r="F60" s="22">
        <f t="shared" si="17"/>
        <v>0</v>
      </c>
    </row>
    <row r="61" spans="1:6" ht="60" x14ac:dyDescent="0.25">
      <c r="A61" s="35" t="s">
        <v>298</v>
      </c>
      <c r="B61" s="4"/>
      <c r="C61" s="4" t="s">
        <v>295</v>
      </c>
      <c r="D61" s="22">
        <f>-154.04</f>
        <v>-154.04</v>
      </c>
      <c r="E61" s="22">
        <v>0</v>
      </c>
      <c r="F61" s="22">
        <v>0</v>
      </c>
    </row>
    <row r="62" spans="1:6" ht="75" x14ac:dyDescent="0.25">
      <c r="A62" s="3" t="s">
        <v>66</v>
      </c>
      <c r="B62" s="4"/>
      <c r="C62" s="4" t="s">
        <v>65</v>
      </c>
      <c r="D62" s="22">
        <f>D63</f>
        <v>1887910</v>
      </c>
      <c r="E62" s="22">
        <f t="shared" ref="E62:F62" si="18">E63</f>
        <v>1887910</v>
      </c>
      <c r="F62" s="22">
        <f t="shared" si="18"/>
        <v>1887910</v>
      </c>
    </row>
    <row r="63" spans="1:6" ht="60" x14ac:dyDescent="0.25">
      <c r="A63" s="3" t="s">
        <v>68</v>
      </c>
      <c r="B63" s="4"/>
      <c r="C63" s="4" t="s">
        <v>67</v>
      </c>
      <c r="D63" s="22">
        <f>690000+1197910</f>
        <v>1887910</v>
      </c>
      <c r="E63" s="22">
        <f>690000+1197910</f>
        <v>1887910</v>
      </c>
      <c r="F63" s="22">
        <f>690000+1197910</f>
        <v>1887910</v>
      </c>
    </row>
    <row r="64" spans="1:6" ht="45.75" customHeight="1" x14ac:dyDescent="0.25">
      <c r="A64" s="3" t="s">
        <v>249</v>
      </c>
      <c r="B64" s="4"/>
      <c r="C64" s="4" t="s">
        <v>250</v>
      </c>
      <c r="D64" s="22">
        <f>D65</f>
        <v>5313</v>
      </c>
      <c r="E64" s="22">
        <f t="shared" ref="E64:F64" si="19">E65</f>
        <v>5313</v>
      </c>
      <c r="F64" s="22">
        <f t="shared" si="19"/>
        <v>5313</v>
      </c>
    </row>
    <row r="65" spans="1:6" ht="120" customHeight="1" x14ac:dyDescent="0.25">
      <c r="A65" s="3" t="s">
        <v>251</v>
      </c>
      <c r="B65" s="4"/>
      <c r="C65" s="4" t="s">
        <v>252</v>
      </c>
      <c r="D65" s="22">
        <v>5313</v>
      </c>
      <c r="E65" s="22">
        <v>5313</v>
      </c>
      <c r="F65" s="22">
        <v>5313</v>
      </c>
    </row>
    <row r="66" spans="1:6" ht="75" x14ac:dyDescent="0.25">
      <c r="A66" s="3" t="s">
        <v>70</v>
      </c>
      <c r="B66" s="4"/>
      <c r="C66" s="4" t="s">
        <v>69</v>
      </c>
      <c r="D66" s="22">
        <f>D67+D69</f>
        <v>6957649.0199999996</v>
      </c>
      <c r="E66" s="22">
        <f t="shared" ref="E66:F66" si="20">E67+E69</f>
        <v>6023022</v>
      </c>
      <c r="F66" s="22">
        <f t="shared" si="20"/>
        <v>6023022</v>
      </c>
    </row>
    <row r="67" spans="1:6" ht="75" x14ac:dyDescent="0.25">
      <c r="A67" s="3" t="s">
        <v>72</v>
      </c>
      <c r="B67" s="4"/>
      <c r="C67" s="4" t="s">
        <v>71</v>
      </c>
      <c r="D67" s="22">
        <f>D68</f>
        <v>5515530</v>
      </c>
      <c r="E67" s="22">
        <f t="shared" ref="E67:F67" si="21">E68</f>
        <v>5515530</v>
      </c>
      <c r="F67" s="22">
        <f t="shared" si="21"/>
        <v>5515530</v>
      </c>
    </row>
    <row r="68" spans="1:6" ht="60" x14ac:dyDescent="0.25">
      <c r="A68" s="3" t="s">
        <v>74</v>
      </c>
      <c r="B68" s="4"/>
      <c r="C68" s="4" t="s">
        <v>73</v>
      </c>
      <c r="D68" s="22">
        <v>5515530</v>
      </c>
      <c r="E68" s="22">
        <v>5515530</v>
      </c>
      <c r="F68" s="22">
        <v>5515530</v>
      </c>
    </row>
    <row r="69" spans="1:6" ht="78.75" customHeight="1" x14ac:dyDescent="0.25">
      <c r="A69" s="3" t="s">
        <v>267</v>
      </c>
      <c r="B69" s="4"/>
      <c r="C69" s="4" t="s">
        <v>268</v>
      </c>
      <c r="D69" s="22">
        <f>507492+699064.17+235562.85</f>
        <v>1442119.02</v>
      </c>
      <c r="E69" s="22">
        <v>507492</v>
      </c>
      <c r="F69" s="22">
        <v>507492</v>
      </c>
    </row>
    <row r="70" spans="1:6" x14ac:dyDescent="0.25">
      <c r="A70" s="3" t="s">
        <v>76</v>
      </c>
      <c r="B70" s="4"/>
      <c r="C70" s="4" t="s">
        <v>75</v>
      </c>
      <c r="D70" s="22">
        <f>D71</f>
        <v>91500</v>
      </c>
      <c r="E70" s="22">
        <f t="shared" ref="E70:F70" si="22">E71</f>
        <v>80300</v>
      </c>
      <c r="F70" s="22">
        <f t="shared" si="22"/>
        <v>80300</v>
      </c>
    </row>
    <row r="71" spans="1:6" x14ac:dyDescent="0.25">
      <c r="A71" s="3" t="s">
        <v>78</v>
      </c>
      <c r="B71" s="4"/>
      <c r="C71" s="4" t="s">
        <v>77</v>
      </c>
      <c r="D71" s="22">
        <f>D72+D73+D74</f>
        <v>91500</v>
      </c>
      <c r="E71" s="22">
        <f t="shared" ref="E71:F71" si="23">E72+E73+E74</f>
        <v>80300</v>
      </c>
      <c r="F71" s="22">
        <f t="shared" si="23"/>
        <v>80300</v>
      </c>
    </row>
    <row r="72" spans="1:6" ht="30" x14ac:dyDescent="0.25">
      <c r="A72" s="3" t="s">
        <v>80</v>
      </c>
      <c r="B72" s="4"/>
      <c r="C72" s="4" t="s">
        <v>79</v>
      </c>
      <c r="D72" s="22">
        <f>47500+9500</f>
        <v>57000</v>
      </c>
      <c r="E72" s="22">
        <v>47500</v>
      </c>
      <c r="F72" s="22">
        <v>47500</v>
      </c>
    </row>
    <row r="73" spans="1:6" x14ac:dyDescent="0.25">
      <c r="A73" s="3" t="s">
        <v>82</v>
      </c>
      <c r="B73" s="4"/>
      <c r="C73" s="4" t="s">
        <v>81</v>
      </c>
      <c r="D73" s="22">
        <f>1900+600</f>
        <v>2500</v>
      </c>
      <c r="E73" s="22">
        <v>1900</v>
      </c>
      <c r="F73" s="22">
        <v>1900</v>
      </c>
    </row>
    <row r="74" spans="1:6" x14ac:dyDescent="0.25">
      <c r="A74" s="3" t="s">
        <v>234</v>
      </c>
      <c r="B74" s="4"/>
      <c r="C74" s="4" t="s">
        <v>233</v>
      </c>
      <c r="D74" s="22">
        <f>30900+1100</f>
        <v>32000</v>
      </c>
      <c r="E74" s="22">
        <v>30900</v>
      </c>
      <c r="F74" s="22">
        <v>30900</v>
      </c>
    </row>
    <row r="75" spans="1:6" ht="30" x14ac:dyDescent="0.25">
      <c r="A75" s="3" t="s">
        <v>84</v>
      </c>
      <c r="B75" s="4"/>
      <c r="C75" s="4" t="s">
        <v>83</v>
      </c>
      <c r="D75" s="22">
        <f>D76+D79</f>
        <v>1709704.37</v>
      </c>
      <c r="E75" s="22">
        <f t="shared" ref="E75:F75" si="24">E76+E79</f>
        <v>0</v>
      </c>
      <c r="F75" s="22">
        <f t="shared" si="24"/>
        <v>0</v>
      </c>
    </row>
    <row r="76" spans="1:6" x14ac:dyDescent="0.25">
      <c r="A76" s="3" t="s">
        <v>86</v>
      </c>
      <c r="B76" s="4"/>
      <c r="C76" s="4" t="s">
        <v>85</v>
      </c>
      <c r="D76" s="22">
        <f>D77</f>
        <v>0</v>
      </c>
      <c r="E76" s="22"/>
      <c r="F76" s="22"/>
    </row>
    <row r="77" spans="1:6" x14ac:dyDescent="0.25">
      <c r="A77" s="3" t="s">
        <v>88</v>
      </c>
      <c r="B77" s="4"/>
      <c r="C77" s="4" t="s">
        <v>87</v>
      </c>
      <c r="D77" s="22">
        <f>D78</f>
        <v>0</v>
      </c>
      <c r="E77" s="22"/>
      <c r="F77" s="22"/>
    </row>
    <row r="78" spans="1:6" ht="30" x14ac:dyDescent="0.25">
      <c r="A78" s="3" t="s">
        <v>90</v>
      </c>
      <c r="B78" s="4"/>
      <c r="C78" s="4" t="s">
        <v>89</v>
      </c>
      <c r="D78" s="22"/>
      <c r="E78" s="22"/>
      <c r="F78" s="22"/>
    </row>
    <row r="79" spans="1:6" x14ac:dyDescent="0.25">
      <c r="A79" s="3" t="s">
        <v>277</v>
      </c>
      <c r="B79" s="4"/>
      <c r="C79" s="4" t="s">
        <v>272</v>
      </c>
      <c r="D79" s="22">
        <f>D80</f>
        <v>1709704.37</v>
      </c>
      <c r="E79" s="22"/>
      <c r="F79" s="22"/>
    </row>
    <row r="80" spans="1:6" x14ac:dyDescent="0.25">
      <c r="A80" s="3" t="s">
        <v>275</v>
      </c>
      <c r="B80" s="4"/>
      <c r="C80" s="4" t="s">
        <v>273</v>
      </c>
      <c r="D80" s="22">
        <f>D81</f>
        <v>1709704.37</v>
      </c>
      <c r="E80" s="22"/>
      <c r="F80" s="22"/>
    </row>
    <row r="81" spans="1:6" x14ac:dyDescent="0.25">
      <c r="A81" s="3" t="s">
        <v>276</v>
      </c>
      <c r="B81" s="4"/>
      <c r="C81" s="4" t="s">
        <v>274</v>
      </c>
      <c r="D81" s="22">
        <f>17696.09+26960.66+795401.93+984.6+718840+149367.75+453.34</f>
        <v>1709704.37</v>
      </c>
      <c r="E81" s="22"/>
      <c r="F81" s="22"/>
    </row>
    <row r="82" spans="1:6" ht="30" x14ac:dyDescent="0.25">
      <c r="A82" s="3" t="s">
        <v>92</v>
      </c>
      <c r="B82" s="4"/>
      <c r="C82" s="4" t="s">
        <v>91</v>
      </c>
      <c r="D82" s="22">
        <f>D83</f>
        <v>971204.49</v>
      </c>
      <c r="E82" s="22">
        <f t="shared" ref="E82:F83" si="25">E83</f>
        <v>0</v>
      </c>
      <c r="F82" s="22">
        <f t="shared" si="25"/>
        <v>0</v>
      </c>
    </row>
    <row r="83" spans="1:6" ht="30" x14ac:dyDescent="0.25">
      <c r="A83" s="3" t="s">
        <v>94</v>
      </c>
      <c r="B83" s="4"/>
      <c r="C83" s="4" t="s">
        <v>93</v>
      </c>
      <c r="D83" s="22">
        <f>D84</f>
        <v>971204.49</v>
      </c>
      <c r="E83" s="22">
        <f t="shared" si="25"/>
        <v>0</v>
      </c>
      <c r="F83" s="22">
        <f t="shared" si="25"/>
        <v>0</v>
      </c>
    </row>
    <row r="84" spans="1:6" ht="30" x14ac:dyDescent="0.25">
      <c r="A84" s="3" t="s">
        <v>96</v>
      </c>
      <c r="B84" s="4"/>
      <c r="C84" s="4" t="s">
        <v>95</v>
      </c>
      <c r="D84" s="22">
        <f>D85</f>
        <v>971204.49</v>
      </c>
      <c r="E84" s="22">
        <f t="shared" ref="E84:F84" si="26">E85</f>
        <v>0</v>
      </c>
      <c r="F84" s="22">
        <f t="shared" si="26"/>
        <v>0</v>
      </c>
    </row>
    <row r="85" spans="1:6" ht="45" x14ac:dyDescent="0.25">
      <c r="A85" s="3" t="s">
        <v>98</v>
      </c>
      <c r="B85" s="4"/>
      <c r="C85" s="4" t="s">
        <v>97</v>
      </c>
      <c r="D85" s="22">
        <f>694829.97+183162.53+93211.99</f>
        <v>971204.49</v>
      </c>
      <c r="E85" s="22"/>
      <c r="F85" s="22"/>
    </row>
    <row r="86" spans="1:6" x14ac:dyDescent="0.25">
      <c r="A86" s="3" t="s">
        <v>100</v>
      </c>
      <c r="B86" s="4"/>
      <c r="C86" s="4" t="s">
        <v>99</v>
      </c>
      <c r="D86" s="22">
        <f>D87+D88+D89+D90+D91+D92+D93+D94+D95+D96+D97+D98+D99+D100</f>
        <v>1531586.43</v>
      </c>
      <c r="E86" s="22">
        <f t="shared" ref="E86:F86" si="27">E87+E88+E89+E90+E91+E92+E93+E94+E95+E96+E97+E98+E99+E100</f>
        <v>1155850</v>
      </c>
      <c r="F86" s="22">
        <f t="shared" si="27"/>
        <v>1155850</v>
      </c>
    </row>
    <row r="87" spans="1:6" ht="60" x14ac:dyDescent="0.25">
      <c r="A87" s="3" t="s">
        <v>102</v>
      </c>
      <c r="B87" s="4"/>
      <c r="C87" s="4" t="s">
        <v>101</v>
      </c>
      <c r="D87" s="22">
        <f>11000+14000+61000+8900</f>
        <v>94900</v>
      </c>
      <c r="E87" s="22">
        <f>11000+14000</f>
        <v>25000</v>
      </c>
      <c r="F87" s="22">
        <f>11000+14000</f>
        <v>25000</v>
      </c>
    </row>
    <row r="88" spans="1:6" ht="90" x14ac:dyDescent="0.25">
      <c r="A88" s="3" t="s">
        <v>104</v>
      </c>
      <c r="B88" s="4"/>
      <c r="C88" s="4" t="s">
        <v>103</v>
      </c>
      <c r="D88" s="22">
        <f>9100+108300+11200+43000</f>
        <v>171600</v>
      </c>
      <c r="E88" s="22">
        <f>9100+108300</f>
        <v>117400</v>
      </c>
      <c r="F88" s="22">
        <f>9100+108300</f>
        <v>117400</v>
      </c>
    </row>
    <row r="89" spans="1:6" ht="60" x14ac:dyDescent="0.25">
      <c r="A89" s="3" t="s">
        <v>106</v>
      </c>
      <c r="B89" s="4"/>
      <c r="C89" s="4" t="s">
        <v>105</v>
      </c>
      <c r="D89" s="22">
        <f>23000</f>
        <v>23000</v>
      </c>
      <c r="E89" s="22">
        <f>23000</f>
        <v>23000</v>
      </c>
      <c r="F89" s="22">
        <f>23000</f>
        <v>23000</v>
      </c>
    </row>
    <row r="90" spans="1:6" ht="75" x14ac:dyDescent="0.25">
      <c r="A90" s="3" t="s">
        <v>108</v>
      </c>
      <c r="B90" s="4"/>
      <c r="C90" s="4" t="s">
        <v>107</v>
      </c>
      <c r="D90" s="22">
        <f>10000</f>
        <v>10000</v>
      </c>
      <c r="E90" s="22">
        <f>10000</f>
        <v>10000</v>
      </c>
      <c r="F90" s="22">
        <f>10000</f>
        <v>10000</v>
      </c>
    </row>
    <row r="91" spans="1:6" ht="75" x14ac:dyDescent="0.25">
      <c r="A91" s="3" t="s">
        <v>235</v>
      </c>
      <c r="B91" s="15"/>
      <c r="C91" s="4" t="s">
        <v>236</v>
      </c>
      <c r="D91" s="22">
        <f>700</f>
        <v>700</v>
      </c>
      <c r="E91" s="22">
        <f>700</f>
        <v>700</v>
      </c>
      <c r="F91" s="22">
        <f>700</f>
        <v>700</v>
      </c>
    </row>
    <row r="92" spans="1:6" ht="60" x14ac:dyDescent="0.25">
      <c r="A92" s="3" t="s">
        <v>110</v>
      </c>
      <c r="B92" s="4"/>
      <c r="C92" s="4" t="s">
        <v>109</v>
      </c>
      <c r="D92" s="22">
        <v>0</v>
      </c>
      <c r="E92" s="22">
        <v>0</v>
      </c>
      <c r="F92" s="22">
        <v>0</v>
      </c>
    </row>
    <row r="93" spans="1:6" ht="60" x14ac:dyDescent="0.25">
      <c r="A93" s="3" t="s">
        <v>112</v>
      </c>
      <c r="B93" s="4"/>
      <c r="C93" s="4" t="s">
        <v>111</v>
      </c>
      <c r="D93" s="22">
        <f>52300</f>
        <v>52300</v>
      </c>
      <c r="E93" s="22">
        <f>52300</f>
        <v>52300</v>
      </c>
      <c r="F93" s="22">
        <f>52300</f>
        <v>52300</v>
      </c>
    </row>
    <row r="94" spans="1:6" ht="75" x14ac:dyDescent="0.25">
      <c r="A94" s="3" t="s">
        <v>114</v>
      </c>
      <c r="B94" s="4"/>
      <c r="C94" s="4" t="s">
        <v>113</v>
      </c>
      <c r="D94" s="22">
        <f>31500-8590</f>
        <v>22910</v>
      </c>
      <c r="E94" s="22">
        <f>31500</f>
        <v>31500</v>
      </c>
      <c r="F94" s="22">
        <f>31500</f>
        <v>31500</v>
      </c>
    </row>
    <row r="95" spans="1:6" ht="90" x14ac:dyDescent="0.25">
      <c r="A95" s="3" t="s">
        <v>116</v>
      </c>
      <c r="B95" s="4"/>
      <c r="C95" s="4" t="s">
        <v>115</v>
      </c>
      <c r="D95" s="22">
        <f>17130</f>
        <v>17130</v>
      </c>
      <c r="E95" s="22">
        <f>17130</f>
        <v>17130</v>
      </c>
      <c r="F95" s="22">
        <f>17130</f>
        <v>17130</v>
      </c>
    </row>
    <row r="96" spans="1:6" ht="75" x14ac:dyDescent="0.25">
      <c r="A96" s="3" t="s">
        <v>118</v>
      </c>
      <c r="B96" s="4"/>
      <c r="C96" s="4" t="s">
        <v>117</v>
      </c>
      <c r="D96" s="22">
        <f>500</f>
        <v>500</v>
      </c>
      <c r="E96" s="22">
        <f>500</f>
        <v>500</v>
      </c>
      <c r="F96" s="22">
        <f>500</f>
        <v>500</v>
      </c>
    </row>
    <row r="97" spans="1:6" ht="75" x14ac:dyDescent="0.25">
      <c r="A97" s="3" t="s">
        <v>120</v>
      </c>
      <c r="B97" s="4"/>
      <c r="C97" s="4" t="s">
        <v>119</v>
      </c>
      <c r="D97" s="22">
        <f>12320</f>
        <v>12320</v>
      </c>
      <c r="E97" s="22">
        <f>12320</f>
        <v>12320</v>
      </c>
      <c r="F97" s="22">
        <f>12320</f>
        <v>12320</v>
      </c>
    </row>
    <row r="98" spans="1:6" ht="60" x14ac:dyDescent="0.25">
      <c r="A98" s="3" t="s">
        <v>122</v>
      </c>
      <c r="B98" s="4"/>
      <c r="C98" s="4" t="s">
        <v>121</v>
      </c>
      <c r="D98" s="22">
        <f>129200</f>
        <v>129200</v>
      </c>
      <c r="E98" s="22">
        <f>129200</f>
        <v>129200</v>
      </c>
      <c r="F98" s="22">
        <f>129200</f>
        <v>129200</v>
      </c>
    </row>
    <row r="99" spans="1:6" ht="75" x14ac:dyDescent="0.25">
      <c r="A99" s="3" t="s">
        <v>124</v>
      </c>
      <c r="B99" s="4"/>
      <c r="C99" s="4" t="s">
        <v>123</v>
      </c>
      <c r="D99" s="22">
        <f>8800+568000+7900</f>
        <v>584700</v>
      </c>
      <c r="E99" s="22">
        <f>8800+568000</f>
        <v>576800</v>
      </c>
      <c r="F99" s="22">
        <f>8800+568000</f>
        <v>576800</v>
      </c>
    </row>
    <row r="100" spans="1:6" ht="60" x14ac:dyDescent="0.25">
      <c r="A100" s="3" t="s">
        <v>126</v>
      </c>
      <c r="B100" s="4"/>
      <c r="C100" s="4" t="s">
        <v>125</v>
      </c>
      <c r="D100" s="22">
        <f>160000+70450.8+107312.05+74563.58</f>
        <v>412326.43</v>
      </c>
      <c r="E100" s="22">
        <f>160000</f>
        <v>160000</v>
      </c>
      <c r="F100" s="22">
        <f>160000</f>
        <v>160000</v>
      </c>
    </row>
    <row r="101" spans="1:6" x14ac:dyDescent="0.25">
      <c r="A101" s="3" t="s">
        <v>128</v>
      </c>
      <c r="B101" s="4"/>
      <c r="C101" s="4" t="s">
        <v>127</v>
      </c>
      <c r="D101" s="22">
        <f>D102</f>
        <v>3679068.52</v>
      </c>
      <c r="E101" s="22">
        <f t="shared" ref="E101:F101" si="28">E102</f>
        <v>3609970</v>
      </c>
      <c r="F101" s="22">
        <f t="shared" si="28"/>
        <v>3609970</v>
      </c>
    </row>
    <row r="102" spans="1:6" x14ac:dyDescent="0.25">
      <c r="A102" s="3" t="s">
        <v>130</v>
      </c>
      <c r="B102" s="4"/>
      <c r="C102" s="4" t="s">
        <v>129</v>
      </c>
      <c r="D102" s="22">
        <f>D103</f>
        <v>3679068.52</v>
      </c>
      <c r="E102" s="22">
        <f t="shared" ref="E102:F102" si="29">E103</f>
        <v>3609970</v>
      </c>
      <c r="F102" s="22">
        <f t="shared" si="29"/>
        <v>3609970</v>
      </c>
    </row>
    <row r="103" spans="1:6" x14ac:dyDescent="0.25">
      <c r="A103" s="3" t="s">
        <v>132</v>
      </c>
      <c r="B103" s="4"/>
      <c r="C103" s="4" t="s">
        <v>131</v>
      </c>
      <c r="D103" s="22">
        <f>2100000+1509970+67548.77+1549.75</f>
        <v>3679068.52</v>
      </c>
      <c r="E103" s="22">
        <f>2100000+1509970</f>
        <v>3609970</v>
      </c>
      <c r="F103" s="22">
        <f>2100000+1509970</f>
        <v>3609970</v>
      </c>
    </row>
    <row r="104" spans="1:6" x14ac:dyDescent="0.25">
      <c r="A104" s="1" t="s">
        <v>137</v>
      </c>
      <c r="B104" s="2"/>
      <c r="C104" s="2" t="s">
        <v>138</v>
      </c>
      <c r="D104" s="20">
        <f>D105+D167+D170</f>
        <v>1715777786.6400001</v>
      </c>
      <c r="E104" s="20">
        <f t="shared" ref="E104:F104" si="30">E105+E167+E170</f>
        <v>1623911114.8999999</v>
      </c>
      <c r="F104" s="20">
        <f t="shared" si="30"/>
        <v>1604935151.6399999</v>
      </c>
    </row>
    <row r="105" spans="1:6" ht="30" x14ac:dyDescent="0.25">
      <c r="A105" s="3" t="s">
        <v>205</v>
      </c>
      <c r="B105" s="4"/>
      <c r="C105" s="4" t="s">
        <v>139</v>
      </c>
      <c r="D105" s="22">
        <f>D106+D109+D138+D164</f>
        <v>1717291380.0200002</v>
      </c>
      <c r="E105" s="22">
        <f>E106+E109+E138+E164</f>
        <v>1623911114.8999999</v>
      </c>
      <c r="F105" s="22">
        <f>F106+F109+F138+F164</f>
        <v>1604935151.6399999</v>
      </c>
    </row>
    <row r="106" spans="1:6" ht="28.5" x14ac:dyDescent="0.25">
      <c r="A106" s="5" t="s">
        <v>140</v>
      </c>
      <c r="B106" s="6"/>
      <c r="C106" s="6" t="s">
        <v>141</v>
      </c>
      <c r="D106" s="21">
        <f>D107+D108</f>
        <v>339419500</v>
      </c>
      <c r="E106" s="21">
        <f t="shared" ref="E106:F106" si="31">E107+E108</f>
        <v>260283700</v>
      </c>
      <c r="F106" s="21">
        <f t="shared" si="31"/>
        <v>129582900</v>
      </c>
    </row>
    <row r="107" spans="1:6" ht="45" x14ac:dyDescent="0.25">
      <c r="A107" s="7" t="s">
        <v>142</v>
      </c>
      <c r="B107" s="8" t="s">
        <v>271</v>
      </c>
      <c r="C107" s="8" t="s">
        <v>143</v>
      </c>
      <c r="D107" s="23">
        <v>270482100</v>
      </c>
      <c r="E107" s="23">
        <v>260283700</v>
      </c>
      <c r="F107" s="23">
        <v>129582900</v>
      </c>
    </row>
    <row r="108" spans="1:6" ht="45" x14ac:dyDescent="0.25">
      <c r="A108" s="7" t="s">
        <v>144</v>
      </c>
      <c r="B108" s="8" t="s">
        <v>271</v>
      </c>
      <c r="C108" s="8" t="s">
        <v>145</v>
      </c>
      <c r="D108" s="23">
        <f>67237400+1700000</f>
        <v>68937400</v>
      </c>
      <c r="E108" s="23">
        <v>0</v>
      </c>
      <c r="F108" s="23">
        <v>0</v>
      </c>
    </row>
    <row r="109" spans="1:6" ht="42.75" x14ac:dyDescent="0.25">
      <c r="A109" s="5" t="s">
        <v>146</v>
      </c>
      <c r="B109" s="6"/>
      <c r="C109" s="6" t="s">
        <v>147</v>
      </c>
      <c r="D109" s="21">
        <f>D110+D112+D113+D114+D115+D116+D122+D117+D118+D119+D111+D120+D121</f>
        <v>421713913.44999999</v>
      </c>
      <c r="E109" s="21">
        <f t="shared" ref="E109:F109" si="32">E110+E112+E113+E114+E115+E116+E122+E117+E118+E119+E111+E120+E121</f>
        <v>229678167.05000001</v>
      </c>
      <c r="F109" s="21">
        <f t="shared" si="32"/>
        <v>146327140.06</v>
      </c>
    </row>
    <row r="110" spans="1:6" ht="31.5" customHeight="1" x14ac:dyDescent="0.25">
      <c r="A110" s="7" t="s">
        <v>148</v>
      </c>
      <c r="B110" s="8" t="s">
        <v>214</v>
      </c>
      <c r="C110" s="8" t="s">
        <v>149</v>
      </c>
      <c r="D110" s="23">
        <v>12210480.890000001</v>
      </c>
      <c r="E110" s="23">
        <v>10972382.9</v>
      </c>
      <c r="F110" s="23">
        <v>11038094.619999999</v>
      </c>
    </row>
    <row r="111" spans="1:6" hidden="1" x14ac:dyDescent="0.25">
      <c r="A111" s="7"/>
      <c r="B111" s="8"/>
      <c r="C111" s="8"/>
      <c r="D111" s="23">
        <v>0</v>
      </c>
      <c r="E111" s="23">
        <v>0</v>
      </c>
      <c r="F111" s="23">
        <v>0</v>
      </c>
    </row>
    <row r="112" spans="1:6" ht="45" x14ac:dyDescent="0.25">
      <c r="A112" s="7" t="s">
        <v>150</v>
      </c>
      <c r="B112" s="8" t="s">
        <v>214</v>
      </c>
      <c r="C112" s="8" t="s">
        <v>151</v>
      </c>
      <c r="D112" s="23">
        <v>1993956.23</v>
      </c>
      <c r="E112" s="23">
        <v>1610019</v>
      </c>
      <c r="F112" s="23">
        <v>1671083.68</v>
      </c>
    </row>
    <row r="113" spans="1:6" ht="45" x14ac:dyDescent="0.25">
      <c r="A113" s="7" t="s">
        <v>152</v>
      </c>
      <c r="B113" s="8" t="s">
        <v>215</v>
      </c>
      <c r="C113" s="8" t="s">
        <v>153</v>
      </c>
      <c r="D113" s="23">
        <v>0</v>
      </c>
      <c r="E113" s="23">
        <v>0</v>
      </c>
      <c r="F113" s="23">
        <v>0</v>
      </c>
    </row>
    <row r="114" spans="1:6" ht="45" x14ac:dyDescent="0.25">
      <c r="A114" s="7" t="s">
        <v>154</v>
      </c>
      <c r="B114" s="8" t="s">
        <v>215</v>
      </c>
      <c r="C114" s="8" t="s">
        <v>155</v>
      </c>
      <c r="D114" s="23">
        <v>0</v>
      </c>
      <c r="E114" s="23">
        <v>0</v>
      </c>
      <c r="F114" s="23">
        <v>0</v>
      </c>
    </row>
    <row r="115" spans="1:6" ht="45" x14ac:dyDescent="0.25">
      <c r="A115" s="7" t="s">
        <v>156</v>
      </c>
      <c r="B115" s="8" t="s">
        <v>217</v>
      </c>
      <c r="C115" s="8" t="s">
        <v>157</v>
      </c>
      <c r="D115" s="23">
        <v>8169690.46</v>
      </c>
      <c r="E115" s="23">
        <v>7832272.1600000001</v>
      </c>
      <c r="F115" s="23">
        <v>7907851.6200000001</v>
      </c>
    </row>
    <row r="116" spans="1:6" ht="45" x14ac:dyDescent="0.25">
      <c r="A116" s="7" t="s">
        <v>158</v>
      </c>
      <c r="B116" s="8" t="s">
        <v>218</v>
      </c>
      <c r="C116" s="8" t="s">
        <v>159</v>
      </c>
      <c r="D116" s="23">
        <v>0</v>
      </c>
      <c r="E116" s="23">
        <v>0</v>
      </c>
      <c r="F116" s="23">
        <v>0</v>
      </c>
    </row>
    <row r="117" spans="1:6" ht="45" x14ac:dyDescent="0.25">
      <c r="A117" s="9" t="s">
        <v>163</v>
      </c>
      <c r="B117" s="4" t="s">
        <v>218</v>
      </c>
      <c r="C117" s="8" t="s">
        <v>209</v>
      </c>
      <c r="D117" s="23">
        <v>0</v>
      </c>
      <c r="E117" s="23">
        <v>0</v>
      </c>
      <c r="F117" s="23">
        <v>0</v>
      </c>
    </row>
    <row r="118" spans="1:6" ht="45" x14ac:dyDescent="0.25">
      <c r="A118" s="10" t="s">
        <v>168</v>
      </c>
      <c r="B118" s="16" t="s">
        <v>218</v>
      </c>
      <c r="C118" s="8" t="s">
        <v>210</v>
      </c>
      <c r="D118" s="23">
        <v>0</v>
      </c>
      <c r="E118" s="23">
        <v>0</v>
      </c>
      <c r="F118" s="23">
        <v>0</v>
      </c>
    </row>
    <row r="119" spans="1:6" ht="46.5" customHeight="1" x14ac:dyDescent="0.25">
      <c r="A119" s="10" t="s">
        <v>211</v>
      </c>
      <c r="B119" s="16" t="s">
        <v>219</v>
      </c>
      <c r="C119" s="8" t="s">
        <v>212</v>
      </c>
      <c r="D119" s="23">
        <v>10000000</v>
      </c>
      <c r="E119" s="23">
        <v>10000000</v>
      </c>
      <c r="F119" s="23">
        <v>10000000</v>
      </c>
    </row>
    <row r="120" spans="1:6" ht="30" x14ac:dyDescent="0.25">
      <c r="A120" s="10" t="s">
        <v>244</v>
      </c>
      <c r="B120" s="16" t="s">
        <v>216</v>
      </c>
      <c r="C120" s="8" t="s">
        <v>245</v>
      </c>
      <c r="D120" s="23">
        <v>135272235.16999999</v>
      </c>
      <c r="E120" s="23">
        <v>146670678.83000001</v>
      </c>
      <c r="F120" s="23">
        <v>0</v>
      </c>
    </row>
    <row r="121" spans="1:6" ht="60" x14ac:dyDescent="0.25">
      <c r="A121" s="11" t="s">
        <v>265</v>
      </c>
      <c r="B121" s="16" t="s">
        <v>217</v>
      </c>
      <c r="C121" s="8" t="s">
        <v>239</v>
      </c>
      <c r="D121" s="22">
        <v>156250000</v>
      </c>
      <c r="E121" s="22">
        <v>0</v>
      </c>
      <c r="F121" s="22">
        <v>0</v>
      </c>
    </row>
    <row r="122" spans="1:6" x14ac:dyDescent="0.25">
      <c r="A122" s="5" t="s">
        <v>160</v>
      </c>
      <c r="B122" s="6"/>
      <c r="C122" s="6" t="s">
        <v>161</v>
      </c>
      <c r="D122" s="21">
        <f>D123+D124+D125+D126+D127+D128+D129+D130+D131+D133+D132+D134+D135+D136+D137</f>
        <v>97817550.700000003</v>
      </c>
      <c r="E122" s="21">
        <f t="shared" ref="E122:F122" si="33">E123+E124+E125+E126+E127+E128+E129+E130+E131+E133+E132+E134+E135+E136+E137</f>
        <v>52592814.160000004</v>
      </c>
      <c r="F122" s="21">
        <f t="shared" si="33"/>
        <v>115710110.14000002</v>
      </c>
    </row>
    <row r="123" spans="1:6" ht="45" x14ac:dyDescent="0.25">
      <c r="A123" s="9" t="s">
        <v>162</v>
      </c>
      <c r="B123" s="4" t="s">
        <v>216</v>
      </c>
      <c r="C123" s="8" t="s">
        <v>161</v>
      </c>
      <c r="D123" s="23">
        <v>3129174.41</v>
      </c>
      <c r="E123" s="23">
        <v>3032793.78</v>
      </c>
      <c r="F123" s="23">
        <v>3026594.7</v>
      </c>
    </row>
    <row r="124" spans="1:6" ht="45" x14ac:dyDescent="0.25">
      <c r="A124" s="9" t="s">
        <v>164</v>
      </c>
      <c r="B124" s="4" t="s">
        <v>215</v>
      </c>
      <c r="C124" s="8" t="s">
        <v>161</v>
      </c>
      <c r="D124" s="23">
        <v>1519900</v>
      </c>
      <c r="E124" s="23">
        <v>1520400</v>
      </c>
      <c r="F124" s="23">
        <v>1517700</v>
      </c>
    </row>
    <row r="125" spans="1:6" ht="45" x14ac:dyDescent="0.25">
      <c r="A125" s="9" t="s">
        <v>165</v>
      </c>
      <c r="B125" s="4" t="s">
        <v>217</v>
      </c>
      <c r="C125" s="8" t="s">
        <v>161</v>
      </c>
      <c r="D125" s="23">
        <v>10720370.51</v>
      </c>
      <c r="E125" s="23">
        <v>15619291.68</v>
      </c>
      <c r="F125" s="23">
        <v>95619291.680000007</v>
      </c>
    </row>
    <row r="126" spans="1:6" ht="45" x14ac:dyDescent="0.25">
      <c r="A126" s="12" t="s">
        <v>266</v>
      </c>
      <c r="B126" s="4" t="s">
        <v>216</v>
      </c>
      <c r="C126" s="4" t="s">
        <v>161</v>
      </c>
      <c r="D126" s="22">
        <v>0</v>
      </c>
      <c r="E126" s="22">
        <v>4685978.75</v>
      </c>
      <c r="F126" s="22">
        <v>6924408.1699999999</v>
      </c>
    </row>
    <row r="127" spans="1:6" ht="45" x14ac:dyDescent="0.25">
      <c r="A127" s="9" t="s">
        <v>166</v>
      </c>
      <c r="B127" s="4" t="s">
        <v>216</v>
      </c>
      <c r="C127" s="8" t="s">
        <v>161</v>
      </c>
      <c r="D127" s="23">
        <v>5397985.0099999998</v>
      </c>
      <c r="E127" s="23">
        <v>5639415.0999999996</v>
      </c>
      <c r="F127" s="23">
        <v>5880663.7999999998</v>
      </c>
    </row>
    <row r="128" spans="1:6" ht="45" x14ac:dyDescent="0.25">
      <c r="A128" s="9" t="s">
        <v>167</v>
      </c>
      <c r="B128" s="4" t="s">
        <v>215</v>
      </c>
      <c r="C128" s="8" t="s">
        <v>161</v>
      </c>
      <c r="D128" s="23">
        <v>0</v>
      </c>
      <c r="E128" s="23">
        <v>0</v>
      </c>
      <c r="F128" s="23">
        <v>0</v>
      </c>
    </row>
    <row r="129" spans="1:6" ht="45" x14ac:dyDescent="0.25">
      <c r="A129" s="9" t="s">
        <v>169</v>
      </c>
      <c r="B129" s="4" t="s">
        <v>216</v>
      </c>
      <c r="C129" s="8" t="s">
        <v>161</v>
      </c>
      <c r="D129" s="23">
        <v>0</v>
      </c>
      <c r="E129" s="23">
        <v>0</v>
      </c>
      <c r="F129" s="23">
        <v>0</v>
      </c>
    </row>
    <row r="130" spans="1:6" ht="45" x14ac:dyDescent="0.25">
      <c r="A130" s="9" t="s">
        <v>170</v>
      </c>
      <c r="B130" s="4" t="s">
        <v>216</v>
      </c>
      <c r="C130" s="4" t="s">
        <v>161</v>
      </c>
      <c r="D130" s="22">
        <v>2000000</v>
      </c>
      <c r="E130" s="22">
        <v>4000000</v>
      </c>
      <c r="F130" s="22">
        <v>0</v>
      </c>
    </row>
    <row r="131" spans="1:6" ht="45" x14ac:dyDescent="0.25">
      <c r="A131" s="7" t="s">
        <v>206</v>
      </c>
      <c r="B131" s="8" t="s">
        <v>217</v>
      </c>
      <c r="C131" s="8" t="s">
        <v>161</v>
      </c>
      <c r="D131" s="23">
        <v>0</v>
      </c>
      <c r="E131" s="23">
        <v>0</v>
      </c>
      <c r="F131" s="23">
        <v>0</v>
      </c>
    </row>
    <row r="132" spans="1:6" ht="45" x14ac:dyDescent="0.25">
      <c r="A132" s="7" t="s">
        <v>221</v>
      </c>
      <c r="B132" s="8" t="s">
        <v>219</v>
      </c>
      <c r="C132" s="8" t="s">
        <v>220</v>
      </c>
      <c r="D132" s="23">
        <f>36154334.49+36154334.49</f>
        <v>72308668.980000004</v>
      </c>
      <c r="E132" s="23">
        <v>0</v>
      </c>
      <c r="F132" s="23">
        <v>0</v>
      </c>
    </row>
    <row r="133" spans="1:6" ht="45" x14ac:dyDescent="0.25">
      <c r="A133" s="7" t="s">
        <v>207</v>
      </c>
      <c r="B133" s="8" t="s">
        <v>216</v>
      </c>
      <c r="C133" s="8" t="s">
        <v>220</v>
      </c>
      <c r="D133" s="23">
        <v>0</v>
      </c>
      <c r="E133" s="23">
        <v>1500000</v>
      </c>
      <c r="F133" s="23">
        <v>0</v>
      </c>
    </row>
    <row r="134" spans="1:6" ht="45" x14ac:dyDescent="0.25">
      <c r="A134" s="7" t="s">
        <v>224</v>
      </c>
      <c r="B134" s="8" t="s">
        <v>218</v>
      </c>
      <c r="C134" s="8" t="s">
        <v>220</v>
      </c>
      <c r="D134" s="23">
        <v>0</v>
      </c>
      <c r="E134" s="23">
        <v>0</v>
      </c>
      <c r="F134" s="23">
        <v>0</v>
      </c>
    </row>
    <row r="135" spans="1:6" ht="45" x14ac:dyDescent="0.25">
      <c r="A135" s="7" t="s">
        <v>238</v>
      </c>
      <c r="B135" s="8" t="s">
        <v>219</v>
      </c>
      <c r="C135" s="8" t="s">
        <v>220</v>
      </c>
      <c r="D135" s="23">
        <v>0</v>
      </c>
      <c r="E135" s="23">
        <v>12000000</v>
      </c>
      <c r="F135" s="23">
        <v>0</v>
      </c>
    </row>
    <row r="136" spans="1:6" ht="60" x14ac:dyDescent="0.25">
      <c r="A136" s="7" t="s">
        <v>246</v>
      </c>
      <c r="B136" s="8" t="s">
        <v>216</v>
      </c>
      <c r="C136" s="8" t="s">
        <v>220</v>
      </c>
      <c r="D136" s="23">
        <v>0</v>
      </c>
      <c r="E136" s="23">
        <v>1853483.06</v>
      </c>
      <c r="F136" s="23">
        <v>0</v>
      </c>
    </row>
    <row r="137" spans="1:6" ht="60" x14ac:dyDescent="0.25">
      <c r="A137" s="7" t="s">
        <v>264</v>
      </c>
      <c r="B137" s="8" t="s">
        <v>216</v>
      </c>
      <c r="C137" s="8" t="s">
        <v>220</v>
      </c>
      <c r="D137" s="23">
        <v>2741451.79</v>
      </c>
      <c r="E137" s="23">
        <v>2741451.79</v>
      </c>
      <c r="F137" s="23">
        <v>2741451.79</v>
      </c>
    </row>
    <row r="138" spans="1:6" ht="28.5" x14ac:dyDescent="0.25">
      <c r="A138" s="5" t="s">
        <v>171</v>
      </c>
      <c r="B138" s="6"/>
      <c r="C138" s="6" t="s">
        <v>172</v>
      </c>
      <c r="D138" s="21">
        <f>D139+D140+D141+D142+D143+D144+D145</f>
        <v>953616848.12</v>
      </c>
      <c r="E138" s="21">
        <f t="shared" ref="E138:F138" si="34">E139+E140+E141+E142+E143+E144+E145</f>
        <v>1131408129.3999999</v>
      </c>
      <c r="F138" s="21">
        <f t="shared" si="34"/>
        <v>1326483993.1299999</v>
      </c>
    </row>
    <row r="139" spans="1:6" ht="45" x14ac:dyDescent="0.25">
      <c r="A139" s="7" t="s">
        <v>173</v>
      </c>
      <c r="B139" s="8" t="s">
        <v>216</v>
      </c>
      <c r="C139" s="8" t="s">
        <v>174</v>
      </c>
      <c r="D139" s="23">
        <f>13184988.43-2455422.48</f>
        <v>10729565.949999999</v>
      </c>
      <c r="E139" s="23">
        <v>13852969.16</v>
      </c>
      <c r="F139" s="23">
        <v>13852969.16</v>
      </c>
    </row>
    <row r="140" spans="1:6" ht="60" x14ac:dyDescent="0.25">
      <c r="A140" s="7" t="s">
        <v>175</v>
      </c>
      <c r="B140" s="8" t="s">
        <v>216</v>
      </c>
      <c r="C140" s="8" t="s">
        <v>176</v>
      </c>
      <c r="D140" s="23">
        <f>18441210.77-2435264.47</f>
        <v>16005946.299999999</v>
      </c>
      <c r="E140" s="23">
        <v>18158295.41</v>
      </c>
      <c r="F140" s="23">
        <v>18158295.41</v>
      </c>
    </row>
    <row r="141" spans="1:6" ht="60" x14ac:dyDescent="0.25">
      <c r="A141" s="7" t="s">
        <v>177</v>
      </c>
      <c r="B141" s="8" t="s">
        <v>214</v>
      </c>
      <c r="C141" s="8" t="s">
        <v>178</v>
      </c>
      <c r="D141" s="23">
        <f>2683593-406605</f>
        <v>2276988</v>
      </c>
      <c r="E141" s="23">
        <v>5367186</v>
      </c>
      <c r="F141" s="23">
        <v>5367186</v>
      </c>
    </row>
    <row r="142" spans="1:6" ht="45" x14ac:dyDescent="0.25">
      <c r="A142" s="7" t="s">
        <v>179</v>
      </c>
      <c r="B142" s="8" t="s">
        <v>215</v>
      </c>
      <c r="C142" s="8" t="s">
        <v>180</v>
      </c>
      <c r="D142" s="23">
        <v>120247</v>
      </c>
      <c r="E142" s="23">
        <v>6131</v>
      </c>
      <c r="F142" s="23">
        <v>6741</v>
      </c>
    </row>
    <row r="143" spans="1:6" ht="90" x14ac:dyDescent="0.25">
      <c r="A143" s="7" t="s">
        <v>181</v>
      </c>
      <c r="B143" s="8" t="s">
        <v>216</v>
      </c>
      <c r="C143" s="8" t="s">
        <v>182</v>
      </c>
      <c r="D143" s="23">
        <v>33185376</v>
      </c>
      <c r="E143" s="23">
        <v>33185376</v>
      </c>
      <c r="F143" s="23">
        <v>33185376</v>
      </c>
    </row>
    <row r="144" spans="1:6" ht="47.25" customHeight="1" x14ac:dyDescent="0.25">
      <c r="A144" s="7" t="s">
        <v>183</v>
      </c>
      <c r="B144" s="8" t="s">
        <v>216</v>
      </c>
      <c r="C144" s="8" t="s">
        <v>184</v>
      </c>
      <c r="D144" s="23">
        <f>19297080+898590</f>
        <v>20195670</v>
      </c>
      <c r="E144" s="23">
        <v>19297080</v>
      </c>
      <c r="F144" s="23">
        <v>19297080</v>
      </c>
    </row>
    <row r="145" spans="1:6" x14ac:dyDescent="0.25">
      <c r="A145" s="5" t="s">
        <v>185</v>
      </c>
      <c r="B145" s="6"/>
      <c r="C145" s="6" t="s">
        <v>186</v>
      </c>
      <c r="D145" s="21">
        <f>D146+D147+D148+D149+D150+D151+D152+D153+D154+D155+D156+D157+D158+D159+D160+D161+D162+D163</f>
        <v>871103054.87</v>
      </c>
      <c r="E145" s="21">
        <f>E146+E147+E148+E149+E150+E151+E152+E153+E154+E155+E156+E157+E158+E159+E160+E161+E162+E163</f>
        <v>1041541091.8299999</v>
      </c>
      <c r="F145" s="21">
        <f>F146+F147+F148+F149+F150+F151+F152+F153+F154+F155+F156+F157+F158+F159+F160+F161+F162+F163</f>
        <v>1236616345.5599999</v>
      </c>
    </row>
    <row r="146" spans="1:6" ht="45" x14ac:dyDescent="0.25">
      <c r="A146" s="9" t="s">
        <v>187</v>
      </c>
      <c r="B146" s="4" t="s">
        <v>216</v>
      </c>
      <c r="C146" s="8" t="s">
        <v>186</v>
      </c>
      <c r="D146" s="23">
        <v>92185.59</v>
      </c>
      <c r="E146" s="23">
        <v>0</v>
      </c>
      <c r="F146" s="23">
        <v>0</v>
      </c>
    </row>
    <row r="147" spans="1:6" ht="105" x14ac:dyDescent="0.25">
      <c r="A147" s="9" t="s">
        <v>188</v>
      </c>
      <c r="B147" s="4" t="s">
        <v>216</v>
      </c>
      <c r="C147" s="8" t="s">
        <v>186</v>
      </c>
      <c r="D147" s="23">
        <f>680826619.71-14697824.94</f>
        <v>666128794.76999998</v>
      </c>
      <c r="E147" s="23">
        <v>726803144.79999995</v>
      </c>
      <c r="F147" s="23">
        <v>774451060.76999998</v>
      </c>
    </row>
    <row r="148" spans="1:6" ht="90" x14ac:dyDescent="0.25">
      <c r="A148" s="9" t="s">
        <v>237</v>
      </c>
      <c r="B148" s="4" t="s">
        <v>216</v>
      </c>
      <c r="C148" s="8" t="s">
        <v>186</v>
      </c>
      <c r="D148" s="23">
        <v>7780127.04</v>
      </c>
      <c r="E148" s="23">
        <v>7780127.04</v>
      </c>
      <c r="F148" s="23">
        <v>7780127.04</v>
      </c>
    </row>
    <row r="149" spans="1:6" ht="90" x14ac:dyDescent="0.25">
      <c r="A149" s="9" t="s">
        <v>189</v>
      </c>
      <c r="B149" s="4" t="s">
        <v>216</v>
      </c>
      <c r="C149" s="8" t="s">
        <v>186</v>
      </c>
      <c r="D149" s="23">
        <v>848054</v>
      </c>
      <c r="E149" s="23">
        <v>848054</v>
      </c>
      <c r="F149" s="23">
        <v>848054</v>
      </c>
    </row>
    <row r="150" spans="1:6" ht="45" x14ac:dyDescent="0.25">
      <c r="A150" s="9" t="s">
        <v>190</v>
      </c>
      <c r="B150" s="4" t="s">
        <v>215</v>
      </c>
      <c r="C150" s="8" t="s">
        <v>186</v>
      </c>
      <c r="D150" s="23">
        <v>1202607</v>
      </c>
      <c r="E150" s="23">
        <v>1202607</v>
      </c>
      <c r="F150" s="23">
        <v>1202607</v>
      </c>
    </row>
    <row r="151" spans="1:6" ht="45" x14ac:dyDescent="0.25">
      <c r="A151" s="9" t="s">
        <v>191</v>
      </c>
      <c r="B151" s="4" t="s">
        <v>216</v>
      </c>
      <c r="C151" s="8" t="s">
        <v>186</v>
      </c>
      <c r="D151" s="23">
        <f>1823950.7-250000</f>
        <v>1573950.7</v>
      </c>
      <c r="E151" s="23">
        <v>1444136.48</v>
      </c>
      <c r="F151" s="23">
        <v>1031124.27</v>
      </c>
    </row>
    <row r="152" spans="1:6" ht="60" x14ac:dyDescent="0.25">
      <c r="A152" s="9" t="s">
        <v>192</v>
      </c>
      <c r="B152" s="4" t="s">
        <v>215</v>
      </c>
      <c r="C152" s="8" t="s">
        <v>186</v>
      </c>
      <c r="D152" s="23">
        <v>1063121.6499999999</v>
      </c>
      <c r="E152" s="23">
        <v>1063121.6499999999</v>
      </c>
      <c r="F152" s="23">
        <v>975549.85</v>
      </c>
    </row>
    <row r="153" spans="1:6" ht="45" x14ac:dyDescent="0.25">
      <c r="A153" s="9" t="s">
        <v>193</v>
      </c>
      <c r="B153" s="4" t="s">
        <v>215</v>
      </c>
      <c r="C153" s="8" t="s">
        <v>186</v>
      </c>
      <c r="D153" s="23">
        <v>2304393.91</v>
      </c>
      <c r="E153" s="23">
        <v>2304393.91</v>
      </c>
      <c r="F153" s="23">
        <v>2304393.91</v>
      </c>
    </row>
    <row r="154" spans="1:6" ht="90" x14ac:dyDescent="0.25">
      <c r="A154" s="9" t="s">
        <v>194</v>
      </c>
      <c r="B154" s="4" t="s">
        <v>214</v>
      </c>
      <c r="C154" s="8" t="s">
        <v>186</v>
      </c>
      <c r="D154" s="23">
        <v>54827.15</v>
      </c>
      <c r="E154" s="23">
        <v>54827.15</v>
      </c>
      <c r="F154" s="23">
        <v>54827.15</v>
      </c>
    </row>
    <row r="155" spans="1:6" ht="45" x14ac:dyDescent="0.25">
      <c r="A155" s="9" t="s">
        <v>195</v>
      </c>
      <c r="B155" s="4" t="s">
        <v>216</v>
      </c>
      <c r="C155" s="8" t="s">
        <v>186</v>
      </c>
      <c r="D155" s="23">
        <v>4089400</v>
      </c>
      <c r="E155" s="23">
        <v>4089400</v>
      </c>
      <c r="F155" s="23">
        <v>4089400</v>
      </c>
    </row>
    <row r="156" spans="1:6" ht="45" x14ac:dyDescent="0.25">
      <c r="A156" s="9" t="s">
        <v>196</v>
      </c>
      <c r="B156" s="4" t="s">
        <v>217</v>
      </c>
      <c r="C156" s="8" t="s">
        <v>186</v>
      </c>
      <c r="D156" s="23">
        <v>3130116.58</v>
      </c>
      <c r="E156" s="23">
        <v>3130116.58</v>
      </c>
      <c r="F156" s="23">
        <v>3130116.58</v>
      </c>
    </row>
    <row r="157" spans="1:6" ht="61.5" customHeight="1" x14ac:dyDescent="0.25">
      <c r="A157" s="9" t="s">
        <v>197</v>
      </c>
      <c r="B157" s="4" t="s">
        <v>214</v>
      </c>
      <c r="C157" s="8" t="s">
        <v>186</v>
      </c>
      <c r="D157" s="23">
        <f>16101.6-2439.7</f>
        <v>13661.900000000001</v>
      </c>
      <c r="E157" s="23">
        <v>32203.1</v>
      </c>
      <c r="F157" s="23">
        <v>32203.1</v>
      </c>
    </row>
    <row r="158" spans="1:6" ht="45" x14ac:dyDescent="0.25">
      <c r="A158" s="9" t="s">
        <v>198</v>
      </c>
      <c r="B158" s="4" t="s">
        <v>219</v>
      </c>
      <c r="C158" s="8" t="s">
        <v>186</v>
      </c>
      <c r="D158" s="23">
        <f>239314322.46-65724464.33+734290.01</f>
        <v>174324148.13999999</v>
      </c>
      <c r="E158" s="23">
        <v>286258023.18000001</v>
      </c>
      <c r="F158" s="23">
        <v>434185944.94999999</v>
      </c>
    </row>
    <row r="159" spans="1:6" ht="75" customHeight="1" x14ac:dyDescent="0.25">
      <c r="A159" s="9" t="s">
        <v>199</v>
      </c>
      <c r="B159" s="4" t="s">
        <v>216</v>
      </c>
      <c r="C159" s="8" t="s">
        <v>186</v>
      </c>
      <c r="D159" s="23">
        <f>5415894+634260</f>
        <v>6050154</v>
      </c>
      <c r="E159" s="23">
        <v>5415894</v>
      </c>
      <c r="F159" s="23">
        <v>5415894</v>
      </c>
    </row>
    <row r="160" spans="1:6" ht="60" x14ac:dyDescent="0.25">
      <c r="A160" s="9" t="s">
        <v>200</v>
      </c>
      <c r="B160" s="4" t="s">
        <v>216</v>
      </c>
      <c r="C160" s="8" t="s">
        <v>186</v>
      </c>
      <c r="D160" s="23">
        <f>255330.9+20168.34</f>
        <v>275499.24</v>
      </c>
      <c r="E160" s="23">
        <v>247129.74</v>
      </c>
      <c r="F160" s="23">
        <v>247129.74</v>
      </c>
    </row>
    <row r="161" spans="1:8" ht="120" x14ac:dyDescent="0.25">
      <c r="A161" s="9" t="s">
        <v>229</v>
      </c>
      <c r="B161" s="4" t="s">
        <v>216</v>
      </c>
      <c r="C161" s="8" t="s">
        <v>186</v>
      </c>
      <c r="D161" s="23">
        <f>820116+483984</f>
        <v>1304100</v>
      </c>
      <c r="E161" s="23">
        <v>0</v>
      </c>
      <c r="F161" s="23">
        <v>0</v>
      </c>
    </row>
    <row r="162" spans="1:8" ht="105" x14ac:dyDescent="0.25">
      <c r="A162" s="9" t="s">
        <v>232</v>
      </c>
      <c r="B162" s="4" t="s">
        <v>216</v>
      </c>
      <c r="C162" s="8" t="s">
        <v>230</v>
      </c>
      <c r="D162" s="23">
        <v>703080</v>
      </c>
      <c r="E162" s="23">
        <v>703080</v>
      </c>
      <c r="F162" s="23">
        <v>703080</v>
      </c>
    </row>
    <row r="163" spans="1:8" ht="90" x14ac:dyDescent="0.25">
      <c r="A163" s="9" t="s">
        <v>231</v>
      </c>
      <c r="B163" s="4" t="s">
        <v>216</v>
      </c>
      <c r="C163" s="8" t="s">
        <v>230</v>
      </c>
      <c r="D163" s="23">
        <v>164833.20000000001</v>
      </c>
      <c r="E163" s="23">
        <v>164833.20000000001</v>
      </c>
      <c r="F163" s="23">
        <v>164833.20000000001</v>
      </c>
      <c r="G163" s="31"/>
      <c r="H163" s="32"/>
    </row>
    <row r="164" spans="1:8" x14ac:dyDescent="0.25">
      <c r="A164" s="5" t="s">
        <v>201</v>
      </c>
      <c r="B164" s="6"/>
      <c r="C164" s="6" t="s">
        <v>202</v>
      </c>
      <c r="D164" s="21">
        <f>D165+D166</f>
        <v>2541118.4500000002</v>
      </c>
      <c r="E164" s="21">
        <f t="shared" ref="E164:F164" si="35">E165+E166</f>
        <v>2541118.4500000002</v>
      </c>
      <c r="F164" s="21">
        <f t="shared" si="35"/>
        <v>2541118.4500000002</v>
      </c>
    </row>
    <row r="165" spans="1:8" ht="60" x14ac:dyDescent="0.25">
      <c r="A165" s="7" t="s">
        <v>203</v>
      </c>
      <c r="B165" s="8" t="s">
        <v>216</v>
      </c>
      <c r="C165" s="8" t="s">
        <v>204</v>
      </c>
      <c r="D165" s="23">
        <v>2541118.4500000002</v>
      </c>
      <c r="E165" s="23">
        <v>2541118.4500000002</v>
      </c>
      <c r="F165" s="23">
        <v>2541118.4500000002</v>
      </c>
    </row>
    <row r="166" spans="1:8" ht="45" x14ac:dyDescent="0.25">
      <c r="A166" s="3" t="s">
        <v>208</v>
      </c>
      <c r="B166" s="4" t="s">
        <v>217</v>
      </c>
      <c r="C166" s="4" t="s">
        <v>247</v>
      </c>
      <c r="D166" s="22">
        <v>0</v>
      </c>
      <c r="E166" s="22">
        <v>0</v>
      </c>
      <c r="F166" s="22">
        <v>0</v>
      </c>
    </row>
    <row r="167" spans="1:8" ht="64.5" customHeight="1" x14ac:dyDescent="0.25">
      <c r="A167" s="27" t="s">
        <v>278</v>
      </c>
      <c r="B167" s="28"/>
      <c r="C167" s="28" t="s">
        <v>279</v>
      </c>
      <c r="D167" s="21">
        <f>D169+D168</f>
        <v>1488674.61</v>
      </c>
      <c r="E167" s="21">
        <f t="shared" ref="E167:F167" si="36">E169+E168</f>
        <v>0</v>
      </c>
      <c r="F167" s="21">
        <f t="shared" si="36"/>
        <v>0</v>
      </c>
    </row>
    <row r="168" spans="1:8" ht="64.5" customHeight="1" x14ac:dyDescent="0.25">
      <c r="A168" s="29" t="s">
        <v>299</v>
      </c>
      <c r="B168" s="30"/>
      <c r="C168" s="30" t="s">
        <v>300</v>
      </c>
      <c r="D168" s="22">
        <v>54437.78</v>
      </c>
      <c r="E168" s="21"/>
      <c r="F168" s="21"/>
    </row>
    <row r="169" spans="1:8" ht="30" x14ac:dyDescent="0.25">
      <c r="A169" s="29" t="s">
        <v>280</v>
      </c>
      <c r="B169" s="30"/>
      <c r="C169" s="30" t="s">
        <v>281</v>
      </c>
      <c r="D169" s="22">
        <f>1434236.83</f>
        <v>1434236.83</v>
      </c>
      <c r="E169" s="22"/>
      <c r="F169" s="22"/>
    </row>
    <row r="170" spans="1:8" ht="42.75" x14ac:dyDescent="0.25">
      <c r="A170" s="27" t="s">
        <v>282</v>
      </c>
      <c r="B170" s="28"/>
      <c r="C170" s="28" t="s">
        <v>283</v>
      </c>
      <c r="D170" s="21">
        <f>D171</f>
        <v>-3002267.99</v>
      </c>
      <c r="E170" s="21">
        <f t="shared" ref="E170:F170" si="37">E171</f>
        <v>0</v>
      </c>
      <c r="F170" s="21">
        <f t="shared" si="37"/>
        <v>0</v>
      </c>
    </row>
    <row r="171" spans="1:8" ht="30.75" customHeight="1" x14ac:dyDescent="0.25">
      <c r="A171" s="29" t="s">
        <v>284</v>
      </c>
      <c r="B171" s="30"/>
      <c r="C171" s="30" t="s">
        <v>285</v>
      </c>
      <c r="D171" s="22">
        <f>D173+D174+D176+D175+D172</f>
        <v>-3002267.99</v>
      </c>
      <c r="E171" s="22">
        <f t="shared" ref="E171:F171" si="38">E173+E174+E176+E175+E172</f>
        <v>0</v>
      </c>
      <c r="F171" s="22">
        <f t="shared" si="38"/>
        <v>0</v>
      </c>
    </row>
    <row r="172" spans="1:8" ht="30.75" customHeight="1" x14ac:dyDescent="0.25">
      <c r="A172" s="29" t="s">
        <v>301</v>
      </c>
      <c r="B172" s="30"/>
      <c r="C172" s="30" t="s">
        <v>302</v>
      </c>
      <c r="D172" s="22">
        <v>-52804.63</v>
      </c>
      <c r="E172" s="22"/>
      <c r="F172" s="22"/>
    </row>
    <row r="173" spans="1:8" ht="96.75" customHeight="1" x14ac:dyDescent="0.25">
      <c r="A173" s="29" t="s">
        <v>286</v>
      </c>
      <c r="B173" s="30"/>
      <c r="C173" s="30" t="s">
        <v>287</v>
      </c>
      <c r="D173" s="22"/>
      <c r="E173" s="22"/>
      <c r="F173" s="22"/>
    </row>
    <row r="174" spans="1:8" ht="60" x14ac:dyDescent="0.25">
      <c r="A174" s="29" t="s">
        <v>288</v>
      </c>
      <c r="B174" s="30"/>
      <c r="C174" s="30" t="s">
        <v>289</v>
      </c>
      <c r="D174" s="22">
        <f>-494826</f>
        <v>-494826</v>
      </c>
      <c r="E174" s="22"/>
      <c r="F174" s="22"/>
    </row>
    <row r="175" spans="1:8" ht="63.75" customHeight="1" x14ac:dyDescent="0.25">
      <c r="A175" s="29" t="s">
        <v>292</v>
      </c>
      <c r="B175" s="30"/>
      <c r="C175" s="30" t="s">
        <v>293</v>
      </c>
      <c r="D175" s="22">
        <f>-133628.73</f>
        <v>-133628.73000000001</v>
      </c>
      <c r="E175" s="22"/>
      <c r="F175" s="22"/>
    </row>
    <row r="176" spans="1:8" ht="45" x14ac:dyDescent="0.25">
      <c r="A176" s="29" t="s">
        <v>290</v>
      </c>
      <c r="B176" s="30"/>
      <c r="C176" s="30" t="s">
        <v>291</v>
      </c>
      <c r="D176" s="22">
        <f>-984.6+-1524622.1-795401.93</f>
        <v>-2321008.6300000004</v>
      </c>
      <c r="E176" s="22"/>
      <c r="F176" s="22"/>
    </row>
    <row r="177" spans="1:6" x14ac:dyDescent="0.25">
      <c r="A177" s="5" t="s">
        <v>213</v>
      </c>
      <c r="B177" s="6"/>
      <c r="C177" s="6"/>
      <c r="D177" s="21">
        <f>D17+D104</f>
        <v>2723053816.4300003</v>
      </c>
      <c r="E177" s="21">
        <f>E17+E104</f>
        <v>2606966107.8999996</v>
      </c>
      <c r="F177" s="21">
        <f>F17+F104</f>
        <v>2667027704.6399999</v>
      </c>
    </row>
    <row r="179" spans="1:6" x14ac:dyDescent="0.25">
      <c r="D179" s="26"/>
      <c r="E179" s="26"/>
      <c r="F179" s="26"/>
    </row>
    <row r="180" spans="1:6" x14ac:dyDescent="0.25">
      <c r="D180" s="26"/>
      <c r="E180" s="26"/>
      <c r="F180" s="26"/>
    </row>
    <row r="181" spans="1:6" x14ac:dyDescent="0.25">
      <c r="C181" s="26"/>
      <c r="E181" s="33"/>
    </row>
    <row r="182" spans="1:6" x14ac:dyDescent="0.25">
      <c r="C182" s="26"/>
    </row>
    <row r="183" spans="1:6" x14ac:dyDescent="0.25">
      <c r="C183" s="26"/>
    </row>
    <row r="184" spans="1:6" x14ac:dyDescent="0.25">
      <c r="C184" s="26"/>
    </row>
    <row r="185" spans="1:6" x14ac:dyDescent="0.25">
      <c r="C185" s="26"/>
    </row>
    <row r="186" spans="1:6" x14ac:dyDescent="0.25">
      <c r="C186" s="26"/>
    </row>
    <row r="187" spans="1:6" x14ac:dyDescent="0.25">
      <c r="C187" s="26"/>
    </row>
  </sheetData>
  <autoFilter ref="A16:F177" xr:uid="{00000000-0001-0000-0000-000000000000}"/>
  <mergeCells count="14">
    <mergeCell ref="E1:F1"/>
    <mergeCell ref="D2:F2"/>
    <mergeCell ref="E3:F3"/>
    <mergeCell ref="E4:F4"/>
    <mergeCell ref="D14:D16"/>
    <mergeCell ref="E14:E16"/>
    <mergeCell ref="F14:F16"/>
    <mergeCell ref="A14:A16"/>
    <mergeCell ref="C14:C16"/>
    <mergeCell ref="E8:F8"/>
    <mergeCell ref="E9:F9"/>
    <mergeCell ref="E6:F6"/>
    <mergeCell ref="A11:F11"/>
    <mergeCell ref="D7:F7"/>
  </mergeCells>
  <phoneticPr fontId="5" type="noConversion"/>
  <pageMargins left="0.78740157480314965" right="0.39370078740157483" top="0.78740157480314965" bottom="0.78740157480314965" header="0" footer="0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года</vt:lpstr>
      <vt:lpstr>'Все года'!Заголовки_для_печати</vt:lpstr>
      <vt:lpstr>'Все года'!Область_печати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rep:2.55.0.1146</dc:description>
  <cp:lastModifiedBy>Михайлова Татьяна Олеговна</cp:lastModifiedBy>
  <cp:lastPrinted>2026-07-20T00:38:33Z</cp:lastPrinted>
  <dcterms:created xsi:type="dcterms:W3CDTF">2023-09-26T05:43:47Z</dcterms:created>
  <dcterms:modified xsi:type="dcterms:W3CDTF">2026-08-03T05:22:48Z</dcterms:modified>
</cp:coreProperties>
</file>